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sydfps02\Group\EDU ATCR\5. Develop\2. Specialty\Wave 1\Cardiology - Adult\4. Updated procedures list and logbook template\New logbook template\"/>
    </mc:Choice>
  </mc:AlternateContent>
  <xr:revisionPtr revIDLastSave="0" documentId="13_ncr:1_{48EC3272-86AD-4BDC-8FF2-7FD0211F5E09}" xr6:coauthVersionLast="47" xr6:coauthVersionMax="47" xr10:uidLastSave="{00000000-0000-0000-0000-000000000000}"/>
  <bookViews>
    <workbookView xWindow="-25320" yWindow="60" windowWidth="25440" windowHeight="15270" xr2:uid="{0A313904-F7A0-413F-A881-E9968970DF07}"/>
  </bookViews>
  <sheets>
    <sheet name="Trainee details" sheetId="9" r:id="rId1"/>
    <sheet name="Summary" sheetId="8" r:id="rId2"/>
    <sheet name="Cath lab" sheetId="2" r:id="rId3"/>
    <sheet name="Non-invasive" sheetId="3" r:id="rId4"/>
    <sheet name="EP" sheetId="4" r:id="rId5"/>
    <sheet name="Ambulatory care" sheetId="5" r:id="rId6"/>
    <sheet name="Cardiac imaging" sheetId="6" r:id="rId7"/>
  </sheets>
  <definedNames>
    <definedName name="AmbulatoryCarev1">Summary!$K$58:$K$60</definedName>
    <definedName name="AmbulatoryCarev2">#REF!</definedName>
    <definedName name="CardiacImagingv1">Summary!$K$64:$K$67</definedName>
    <definedName name="CardiacImagingv2">#REF!</definedName>
    <definedName name="CathLab">#REF!</definedName>
    <definedName name="CathLab2">#REF!</definedName>
    <definedName name="CathLabv1">Summary!$K$7:$K$18</definedName>
    <definedName name="CathLabv2">#REF!</definedName>
    <definedName name="EP_v1">Summary!$K$47:$K$51</definedName>
    <definedName name="EP_v2">#REF!</definedName>
    <definedName name="NonInvasiveOrig">#REF!</definedName>
    <definedName name="NonInvasivev1">Summary!$K$30:$K$39</definedName>
    <definedName name="NonInvasivev2">#REF!</definedName>
    <definedName name="TrainingYear">Summary!$E$3:$G$3</definedName>
    <definedName name="Year">Summary!$E$3:$G$3</definedName>
    <definedName name="Year1">Summary!$E$3</definedName>
    <definedName name="Year2">Summary!$F$3</definedName>
    <definedName name="Year3">Summary!$G$3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8" i="8" l="1"/>
  <c r="E48" i="8" s="1"/>
  <c r="J71" i="8"/>
  <c r="G71" i="8" s="1"/>
  <c r="J64" i="8"/>
  <c r="G64" i="8" s="1"/>
  <c r="J52" i="8"/>
  <c r="E52" i="8" s="1"/>
  <c r="J53" i="8"/>
  <c r="E53" i="8" s="1"/>
  <c r="J54" i="8"/>
  <c r="F54" i="8" s="1"/>
  <c r="J11" i="8"/>
  <c r="E11" i="8" s="1"/>
  <c r="J12" i="8"/>
  <c r="E12" i="8" s="1"/>
  <c r="J13" i="8"/>
  <c r="J8" i="8"/>
  <c r="G8" i="8" s="1"/>
  <c r="J7" i="8"/>
  <c r="G7" i="8" s="1"/>
  <c r="J25" i="8"/>
  <c r="G25" i="8" s="1"/>
  <c r="J26" i="8"/>
  <c r="E26" i="8" s="1"/>
  <c r="J31" i="8"/>
  <c r="J32" i="8"/>
  <c r="E32" i="8" s="1"/>
  <c r="J33" i="8"/>
  <c r="F33" i="8" s="1"/>
  <c r="J34" i="8"/>
  <c r="E34" i="8" s="1"/>
  <c r="J36" i="8"/>
  <c r="F36" i="8" s="1"/>
  <c r="J37" i="8"/>
  <c r="E37" i="8" s="1"/>
  <c r="J38" i="8"/>
  <c r="E38" i="8" s="1"/>
  <c r="J41" i="8"/>
  <c r="G41" i="8" s="1"/>
  <c r="J42" i="8"/>
  <c r="E42" i="8" s="1"/>
  <c r="J43" i="8"/>
  <c r="E43" i="8" s="1"/>
  <c r="J47" i="8"/>
  <c r="G47" i="8" s="1"/>
  <c r="J58" i="8"/>
  <c r="E58" i="8" s="1"/>
  <c r="J59" i="8"/>
  <c r="E59" i="8" s="1"/>
  <c r="J60" i="8"/>
  <c r="E60" i="8" s="1"/>
  <c r="J67" i="8"/>
  <c r="E67" i="8" s="1"/>
  <c r="J68" i="8"/>
  <c r="G68" i="8" s="1"/>
  <c r="J21" i="8"/>
  <c r="F21" i="8" s="1"/>
  <c r="J22" i="8"/>
  <c r="F22" i="8" s="1"/>
  <c r="J20" i="8"/>
  <c r="G20" i="8" s="1"/>
  <c r="J17" i="8"/>
  <c r="E17" i="8" s="1"/>
  <c r="J16" i="8"/>
  <c r="E16" i="8" s="1"/>
  <c r="G13" i="8"/>
  <c r="F13" i="8"/>
  <c r="E13" i="8"/>
  <c r="G67" i="8" l="1"/>
  <c r="G69" i="8" s="1"/>
  <c r="G58" i="8"/>
  <c r="F64" i="8"/>
  <c r="G60" i="8"/>
  <c r="E64" i="8"/>
  <c r="F67" i="8"/>
  <c r="G48" i="8"/>
  <c r="G49" i="8" s="1"/>
  <c r="F48" i="8"/>
  <c r="F11" i="8"/>
  <c r="F52" i="8"/>
  <c r="G52" i="8"/>
  <c r="E21" i="8"/>
  <c r="F37" i="8"/>
  <c r="G36" i="8"/>
  <c r="G54" i="8"/>
  <c r="E36" i="8"/>
  <c r="E8" i="8"/>
  <c r="E54" i="8"/>
  <c r="E55" i="8" s="1"/>
  <c r="G34" i="8"/>
  <c r="E47" i="8"/>
  <c r="G53" i="8"/>
  <c r="F34" i="8"/>
  <c r="F47" i="8"/>
  <c r="F53" i="8"/>
  <c r="K30" i="8" a="1"/>
  <c r="K30" i="8" s="1"/>
  <c r="E33" i="8"/>
  <c r="E35" i="8" s="1"/>
  <c r="G11" i="8"/>
  <c r="F17" i="8"/>
  <c r="F60" i="8"/>
  <c r="E20" i="8"/>
  <c r="F32" i="8"/>
  <c r="G32" i="8"/>
  <c r="F58" i="8"/>
  <c r="F20" i="8"/>
  <c r="G26" i="8"/>
  <c r="G27" i="8" s="1"/>
  <c r="F26" i="8"/>
  <c r="F41" i="8"/>
  <c r="E68" i="8"/>
  <c r="F68" i="8"/>
  <c r="K47" i="8" a="1"/>
  <c r="K47" i="8" s="1"/>
  <c r="G43" i="8"/>
  <c r="F43" i="8"/>
  <c r="G42" i="8"/>
  <c r="F12" i="8"/>
  <c r="E22" i="8"/>
  <c r="F8" i="8"/>
  <c r="K7" i="8" a="1"/>
  <c r="K7" i="8" s="1"/>
  <c r="F25" i="8"/>
  <c r="G22" i="8"/>
  <c r="G12" i="8"/>
  <c r="F42" i="8"/>
  <c r="G59" i="8"/>
  <c r="G21" i="8"/>
  <c r="G38" i="8"/>
  <c r="G33" i="8"/>
  <c r="F59" i="8"/>
  <c r="F16" i="8"/>
  <c r="F38" i="8"/>
  <c r="G16" i="8"/>
  <c r="E7" i="8"/>
  <c r="G17" i="8"/>
  <c r="E25" i="8"/>
  <c r="G37" i="8"/>
  <c r="E41" i="8"/>
  <c r="F7" i="8"/>
  <c r="K58" i="8" a="1"/>
  <c r="K58" i="8" s="1"/>
  <c r="E71" i="8"/>
  <c r="F71" i="8"/>
  <c r="K64" i="8" a="1"/>
  <c r="K64" i="8" s="1"/>
  <c r="E61" i="8"/>
  <c r="E18" i="8"/>
  <c r="H13" i="8"/>
  <c r="G9" i="8"/>
  <c r="H58" i="8" l="1"/>
  <c r="H37" i="8"/>
  <c r="H21" i="8"/>
  <c r="H60" i="8"/>
  <c r="H64" i="8"/>
  <c r="H48" i="8"/>
  <c r="H8" i="8"/>
  <c r="F55" i="8"/>
  <c r="F49" i="8"/>
  <c r="H52" i="8"/>
  <c r="H11" i="8"/>
  <c r="H67" i="8"/>
  <c r="G61" i="8"/>
  <c r="H36" i="8"/>
  <c r="H54" i="8"/>
  <c r="E9" i="8"/>
  <c r="H47" i="8"/>
  <c r="E49" i="8"/>
  <c r="H25" i="8"/>
  <c r="F69" i="8"/>
  <c r="G55" i="8"/>
  <c r="E39" i="8"/>
  <c r="H26" i="8"/>
  <c r="F18" i="8"/>
  <c r="H22" i="8"/>
  <c r="H20" i="8"/>
  <c r="H34" i="8"/>
  <c r="H53" i="8"/>
  <c r="F9" i="8"/>
  <c r="H17" i="8"/>
  <c r="H32" i="8"/>
  <c r="E27" i="8"/>
  <c r="H12" i="8"/>
  <c r="F35" i="8"/>
  <c r="F39" i="8" s="1"/>
  <c r="G35" i="8"/>
  <c r="G39" i="8" s="1"/>
  <c r="F27" i="8"/>
  <c r="H16" i="8"/>
  <c r="H59" i="8"/>
  <c r="F61" i="8"/>
  <c r="H68" i="8"/>
  <c r="E69" i="8"/>
  <c r="H41" i="8"/>
  <c r="H43" i="8"/>
  <c r="H7" i="8"/>
  <c r="H42" i="8"/>
  <c r="H38" i="8"/>
  <c r="H71" i="8"/>
  <c r="G18" i="8"/>
  <c r="H33" i="8"/>
  <c r="H61" i="8" l="1"/>
  <c r="H69" i="8"/>
  <c r="H49" i="8"/>
  <c r="H55" i="8"/>
  <c r="H9" i="8"/>
  <c r="H27" i="8"/>
  <c r="H35" i="8"/>
  <c r="H39" i="8" s="1"/>
  <c r="H18"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<sst xmlns="http://schemas.openxmlformats.org/spreadsheetml/2006/main" count="184" uniqueCount="104">
  <si>
    <t>Procedure</t>
  </si>
  <si>
    <t>Year 1</t>
  </si>
  <si>
    <t>Year 2</t>
  </si>
  <si>
    <t>Year 3</t>
  </si>
  <si>
    <t>Total</t>
  </si>
  <si>
    <t>Minimum</t>
  </si>
  <si>
    <t>Cath lab</t>
  </si>
  <si>
    <t>Coronary angiograms</t>
  </si>
  <si>
    <t>No minimum</t>
  </si>
  <si>
    <t>Non-invasive</t>
  </si>
  <si>
    <t>Electrophysiology</t>
  </si>
  <si>
    <t>Ambulatory care</t>
  </si>
  <si>
    <t>Electrophysiology studies (EPS)</t>
  </si>
  <si>
    <t>Total (a+b)</t>
  </si>
  <si>
    <t>Date</t>
  </si>
  <si>
    <t>MRN</t>
  </si>
  <si>
    <t>Consultant</t>
  </si>
  <si>
    <t>Operator</t>
  </si>
  <si>
    <t>Indication + Findings</t>
  </si>
  <si>
    <t>Complication</t>
  </si>
  <si>
    <t>Comments</t>
  </si>
  <si>
    <t>Echo reporting session?</t>
  </si>
  <si>
    <t>Patient Type</t>
  </si>
  <si>
    <t>Clinic Subspecialty</t>
  </si>
  <si>
    <t>Clinical Details</t>
  </si>
  <si>
    <r>
      <t xml:space="preserve">Ambulatory care 
</t>
    </r>
    <r>
      <rPr>
        <sz val="11"/>
        <rFont val="Calibri"/>
        <family val="2"/>
        <scheme val="minor"/>
      </rPr>
      <t>(Manage patients in an ambulatory care (outpatient) setting under supervision)</t>
    </r>
  </si>
  <si>
    <t>Total (a+b+c)</t>
  </si>
  <si>
    <t xml:space="preserve">Cardiac resynchronisation therapy (CRT) and implantable cardioverter defibrillator (ICD) </t>
  </si>
  <si>
    <t>Cardiac imaging</t>
  </si>
  <si>
    <t>Cardiac CT</t>
  </si>
  <si>
    <t>What is required?</t>
  </si>
  <si>
    <t>Perform and report</t>
  </si>
  <si>
    <t>a) Coronary angiograms (primary operator)</t>
  </si>
  <si>
    <t>b) Coronary angiograms (non-primary operator)</t>
  </si>
  <si>
    <t>Perform</t>
  </si>
  <si>
    <t>Right heart catheterisation and haemodynamic studies</t>
  </si>
  <si>
    <t>Participate in</t>
  </si>
  <si>
    <t>b) Management of pericardial effusion (post-aspiration)</t>
  </si>
  <si>
    <t xml:space="preserve">Perform and report </t>
  </si>
  <si>
    <t>Direct current cardioversion</t>
  </si>
  <si>
    <t>Holter monitor under supervision</t>
  </si>
  <si>
    <t xml:space="preserve">Report </t>
  </si>
  <si>
    <t xml:space="preserve">Participate in </t>
  </si>
  <si>
    <t>a) Pericardiocentesis (pericardial aspiration)</t>
  </si>
  <si>
    <t>Temporary transvenous pacemaker insertion (this may include EP studies or wire insertion in EP studies)</t>
  </si>
  <si>
    <t>Permanent pacemaker (PPM) implantation (can be primary or secondary operator)</t>
  </si>
  <si>
    <t>Device testing in pacemaker clinic (or remote device testing)</t>
  </si>
  <si>
    <t>Observe the insertion and/or participate in the management of percutaneous mechanical support device (includes IABP, Impella, ECMO)</t>
  </si>
  <si>
    <t>Observe/participate</t>
  </si>
  <si>
    <t>Observe the insertion and/or participate in the management of transcatheter aortic valve implantation (TAVI)</t>
  </si>
  <si>
    <t>Observe the insertion and/or participate in the management of interventional structural cases of your choice (e.g., PFO closure, ASD closure, mitral intravention, LA appendage closure)</t>
  </si>
  <si>
    <t>Pericardial effusion management</t>
  </si>
  <si>
    <t>Echocardiography</t>
  </si>
  <si>
    <t>Transthoracic echocardiograms (TTEs) performed and reported</t>
  </si>
  <si>
    <t>c) Other TTEs performed (e.g. including point of care echocardiograms in the ward)</t>
  </si>
  <si>
    <t>d) TTEs reported (not performed) under supervision (excluding above)</t>
  </si>
  <si>
    <t>e) Transoesophageal echocardiograms (TOEs) under supervision</t>
  </si>
  <si>
    <t>f) Supervision and reporting of stress echocardiograms</t>
  </si>
  <si>
    <t>Total echocardiograms (total of a-f)</t>
  </si>
  <si>
    <t>Exercise electrocardiograms (ECG)</t>
  </si>
  <si>
    <t>a) EPS</t>
  </si>
  <si>
    <t>b) Catheter ablation study</t>
  </si>
  <si>
    <t>a) Involvement in the referral for CRT and/or ICD devices</t>
  </si>
  <si>
    <t>b) Involvement in the insertion and post procedural care of CRT</t>
  </si>
  <si>
    <t>c) Involvement in the insertion and post procedural care of ICD</t>
  </si>
  <si>
    <t>a) New outpatients (in-person)</t>
  </si>
  <si>
    <t>b) Outpatients by video/telehealth consultation (new or review)</t>
  </si>
  <si>
    <t>c) Review outpatients (in-person)</t>
  </si>
  <si>
    <t>Total outpatients reviewed (a+b+c)</t>
  </si>
  <si>
    <t>Cardiac MRI studies (reporting and/or scanning)</t>
  </si>
  <si>
    <t>a) CT coronary angiogram (reporting and/or scanning)</t>
  </si>
  <si>
    <t>b) CTs performed for evaluation of potential TAVI procedures (reporting and/or scanning)</t>
  </si>
  <si>
    <t>Nuclear cardiological investigations (can include stress MIBI scan, PET scan, cardiac blood pool scan) (reporting and/or scanning)</t>
  </si>
  <si>
    <t>a) Dual chamber</t>
  </si>
  <si>
    <t>b) Other devices including single chamber, ICD, CRT</t>
  </si>
  <si>
    <t>Electrophysiology (EP)</t>
  </si>
  <si>
    <t>Training year</t>
  </si>
  <si>
    <t>Supervising sonographer or cardiologist</t>
  </si>
  <si>
    <t>Cardiac MRI/CT supervisor</t>
  </si>
  <si>
    <t>Report (not perform)</t>
  </si>
  <si>
    <t>Drop down labels - Do not delete</t>
  </si>
  <si>
    <t>CathLabv1</t>
  </si>
  <si>
    <t>EP_v1</t>
  </si>
  <si>
    <t>NonInvasivev1</t>
  </si>
  <si>
    <t>AmbulatoryCarev1</t>
  </si>
  <si>
    <t>CardiacImagingv1</t>
  </si>
  <si>
    <t>CathLab DropDown</t>
  </si>
  <si>
    <t>Advanced Training in Cardiology Procedural Logbook</t>
  </si>
  <si>
    <r>
      <rPr>
        <b/>
        <sz val="11"/>
        <color theme="1"/>
        <rFont val="Calibri"/>
        <family val="2"/>
        <scheme val="minor"/>
      </rPr>
      <t>Confidentiality:</t>
    </r>
    <r>
      <rPr>
        <sz val="11"/>
        <color theme="1"/>
        <rFont val="Calibri"/>
        <family val="2"/>
        <scheme val="minor"/>
      </rPr>
      <t xml:space="preserve"> The contents of this logbook are confidential. Details in the logbook should only be communicated to the College and its duly appointed representatives, such as your supervisor.</t>
    </r>
  </si>
  <si>
    <t>Trainee name</t>
  </si>
  <si>
    <t>Date submitted</t>
  </si>
  <si>
    <t>Training year 1</t>
  </si>
  <si>
    <t>Dates</t>
  </si>
  <si>
    <t>Hospital</t>
  </si>
  <si>
    <t>Training year 2</t>
  </si>
  <si>
    <t>Training year 3</t>
  </si>
  <si>
    <t>Supervisor 1</t>
  </si>
  <si>
    <t>Supervisor 2</t>
  </si>
  <si>
    <r>
      <rPr>
        <b/>
        <sz val="14"/>
        <color rgb="FF384967"/>
        <rFont val="Calibri"/>
        <family val="2"/>
        <scheme val="minor"/>
      </rPr>
      <t>Logbook summary</t>
    </r>
    <r>
      <rPr>
        <sz val="11"/>
        <color theme="1"/>
        <rFont val="Calibri"/>
        <family val="2"/>
        <scheme val="minor"/>
      </rPr>
      <t xml:space="preserve">
Do not enter data into this summary sheet. Enter data under the 5 tabs within this workbook. The numbers outlined in this sheet are automatically calculated from the data in those tabs. 
Each procedure undertaken may only be logged once in the logbook. It cannot be recorded under multiple procedure categories.</t>
    </r>
  </si>
  <si>
    <t>Reflection</t>
  </si>
  <si>
    <t>Note: Each procedure undertaken may only be logged once in the logbook. It cannot be recorded under multiple procedure categories.</t>
  </si>
  <si>
    <t>Note: Each procedure undertaken may only be logged once in the logbook. It cannot be recorded under multiple procedure categories.
For example, the same TTE cannot be listed under 'performed and reported under direct supervision of sonographer' and then again under 'performed and subsequently reviewed/reported with a cardiologist'.</t>
  </si>
  <si>
    <r>
      <t xml:space="preserve">b) TTEs performed and </t>
    </r>
    <r>
      <rPr>
        <b/>
        <sz val="11"/>
        <color theme="1"/>
        <rFont val="Calibri"/>
        <family val="2"/>
        <scheme val="minor"/>
      </rPr>
      <t>subsequently reviewed/reported with a cardiologist</t>
    </r>
  </si>
  <si>
    <r>
      <t xml:space="preserve">a) Comprehensive TTEs performed and reported </t>
    </r>
    <r>
      <rPr>
        <b/>
        <sz val="11"/>
        <color theme="1"/>
        <rFont val="Calibri"/>
        <family val="2"/>
        <scheme val="minor"/>
      </rPr>
      <t>under supervision of sonographer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</si>
</sst>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1"/>
      <color theme="0"/>
      <name val="Calibri"/>
      <family val="2"/>
      <scheme val="minor"/>
    </font>
    <font>
      <b/>
      <sz val="11"/>
      <color theme="1"/>
      <name val="Calibri"/>
      <family val="2"/>
      <scheme val="minor"/>
    </font>
    <font>
      <b/>
      <sz val="11"/>
      <name val="Calibri"/>
      <family val="2"/>
      <scheme val="minor"/>
    </font>
    <font>
      <b/>
      <sz val="11"/>
      <color rgb="FFC69214"/>
      <name val="Calibri"/>
      <family val="2"/>
      <scheme val="minor"/>
    </font>
    <font>
      <sz val="11"/>
      <name val="Calibri"/>
      <family val="2"/>
      <scheme val="minor"/>
    </font>
    <font>
      <sz val="8"/>
      <name val="Calibri"/>
      <family val="2"/>
      <scheme val="minor"/>
    </font>
    <font>
      <b/>
      <sz val="14"/>
      <color rgb="FF384967"/>
      <name val="Calibri"/>
      <family val="2"/>
      <scheme val="minor"/>
    </font>
    <font>
      <b/>
      <sz val="11"/>
      <color rgb="FF384967"/>
      <name val="Arial"/>
      <family val="2"/>
    </font>
    <font>
      <sz val="11"/>
      <color theme="0"/>
      <name val="Calibri"/>
      <family val="2"/>
      <scheme val="minor"/>
    </font>
  </fonts>
  <fills count="8">
    <fill>
      <patternFill patternType="none"/>
    </fill>
    <fill>
      <patternFill patternType="gray125"/>
    </fill>
    <fill>
      <patternFill patternType="solid">
        <fgColor rgb="FF384967"/>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249977111117893"/>
        <bgColor indexed="64"/>
      </patternFill>
    </fill>
    <fill>
      <patternFill patternType="solid">
        <fgColor theme="4" tint="-0.249977111117893"/>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10">
    <xf numFmtId="0" fontId="0" fillId="0" borderId="0" xfId="0"/>
    <xf numFmtId="0" fontId="0" fillId="0" borderId="0" xfId="0" applyAlignment="1">
      <alignment horizontal="left"/>
    </xf>
    <xf numFmtId="0" fontId="0" fillId="0" borderId="0" xfId="0" applyAlignment="1">
      <alignment wrapText="1"/>
    </xf>
    <xf numFmtId="0" fontId="0" fillId="0" borderId="1" xfId="0" applyBorder="1" applyAlignment="1">
      <alignment wrapText="1"/>
    </xf>
    <xf numFmtId="0" fontId="0" fillId="0" borderId="1" xfId="0" applyBorder="1" applyAlignment="1">
      <alignment horizontal="left"/>
    </xf>
    <xf numFmtId="0" fontId="0" fillId="3" borderId="1" xfId="0" applyFill="1" applyBorder="1" applyAlignment="1">
      <alignment wrapText="1"/>
    </xf>
    <xf numFmtId="0" fontId="0" fillId="3" borderId="1" xfId="0" applyFill="1" applyBorder="1" applyAlignment="1">
      <alignment horizontal="left"/>
    </xf>
    <xf numFmtId="0" fontId="0" fillId="5" borderId="1" xfId="0" applyFill="1" applyBorder="1" applyAlignment="1">
      <alignment wrapText="1"/>
    </xf>
    <xf numFmtId="0" fontId="0" fillId="0" borderId="1" xfId="0" applyBorder="1" applyAlignment="1">
      <alignment horizontal="left" wrapText="1"/>
    </xf>
    <xf numFmtId="0" fontId="1" fillId="2" borderId="3" xfId="0" applyFont="1" applyFill="1" applyBorder="1" applyAlignment="1">
      <alignment wrapText="1"/>
    </xf>
    <xf numFmtId="0" fontId="0" fillId="3" borderId="4" xfId="0" applyFill="1" applyBorder="1" applyAlignment="1">
      <alignment wrapText="1"/>
    </xf>
    <xf numFmtId="0" fontId="0" fillId="0" borderId="4" xfId="0" applyBorder="1" applyAlignment="1">
      <alignment wrapText="1"/>
    </xf>
    <xf numFmtId="0" fontId="0" fillId="5" borderId="4" xfId="0" applyFill="1" applyBorder="1" applyAlignment="1">
      <alignment wrapText="1"/>
    </xf>
    <xf numFmtId="0" fontId="0" fillId="0" borderId="8" xfId="0" applyBorder="1" applyAlignment="1">
      <alignment wrapText="1"/>
    </xf>
    <xf numFmtId="0" fontId="0" fillId="0" borderId="9" xfId="0" applyBorder="1" applyAlignment="1">
      <alignment wrapText="1"/>
    </xf>
    <xf numFmtId="0" fontId="0" fillId="4" borderId="0" xfId="0" applyFill="1" applyAlignment="1">
      <alignment wrapText="1"/>
    </xf>
    <xf numFmtId="49" fontId="0" fillId="0" borderId="0" xfId="0" applyNumberFormat="1" applyAlignment="1">
      <alignment wrapText="1"/>
    </xf>
    <xf numFmtId="0" fontId="0" fillId="0" borderId="0" xfId="0" applyAlignment="1">
      <alignment horizontal="left" wrapText="1"/>
    </xf>
    <xf numFmtId="0" fontId="2" fillId="0" borderId="0" xfId="0" applyFont="1"/>
    <xf numFmtId="0" fontId="1" fillId="2" borderId="1" xfId="0" applyFont="1" applyFill="1" applyBorder="1" applyAlignment="1">
      <alignment horizontal="left"/>
    </xf>
    <xf numFmtId="0" fontId="1" fillId="2" borderId="1" xfId="0" applyFont="1" applyFill="1" applyBorder="1" applyAlignment="1">
      <alignment horizontal="right"/>
    </xf>
    <xf numFmtId="0" fontId="0" fillId="0" borderId="0" xfId="0" applyAlignment="1">
      <alignment horizontal="right"/>
    </xf>
    <xf numFmtId="0" fontId="0" fillId="3" borderId="4" xfId="0" applyFill="1" applyBorder="1" applyAlignment="1">
      <alignment horizontal="left" wrapText="1" indent="1"/>
    </xf>
    <xf numFmtId="0" fontId="1" fillId="2" borderId="3" xfId="0" applyFont="1" applyFill="1" applyBorder="1" applyAlignment="1">
      <alignment horizontal="left" wrapText="1"/>
    </xf>
    <xf numFmtId="0" fontId="0" fillId="3" borderId="1" xfId="0" applyFill="1" applyBorder="1" applyAlignment="1">
      <alignment horizontal="left" wrapText="1"/>
    </xf>
    <xf numFmtId="0" fontId="5" fillId="5" borderId="1" xfId="0" applyFont="1" applyFill="1" applyBorder="1" applyAlignment="1">
      <alignment horizontal="left" wrapText="1"/>
    </xf>
    <xf numFmtId="0" fontId="0" fillId="5" borderId="1" xfId="0" applyFill="1" applyBorder="1" applyAlignment="1">
      <alignment horizontal="left" wrapText="1"/>
    </xf>
    <xf numFmtId="0" fontId="0" fillId="0" borderId="9" xfId="0" applyBorder="1" applyAlignment="1">
      <alignment horizontal="left" wrapText="1"/>
    </xf>
    <xf numFmtId="0" fontId="2" fillId="3" borderId="9" xfId="0" applyFont="1" applyFill="1" applyBorder="1" applyAlignment="1">
      <alignment horizontal="left" wrapText="1"/>
    </xf>
    <xf numFmtId="0" fontId="2" fillId="3" borderId="1" xfId="0" applyFont="1" applyFill="1" applyBorder="1" applyAlignment="1">
      <alignment horizontal="left" wrapText="1"/>
    </xf>
    <xf numFmtId="0" fontId="1" fillId="2" borderId="13" xfId="0" applyFont="1" applyFill="1" applyBorder="1" applyAlignment="1">
      <alignment horizontal="left"/>
    </xf>
    <xf numFmtId="0" fontId="0" fillId="3" borderId="5" xfId="0" applyFill="1" applyBorder="1" applyAlignment="1">
      <alignment horizontal="left"/>
    </xf>
    <xf numFmtId="0" fontId="0" fillId="0" borderId="5" xfId="0" applyBorder="1" applyAlignment="1">
      <alignment horizontal="left"/>
    </xf>
    <xf numFmtId="0" fontId="2" fillId="3" borderId="9" xfId="0" applyFont="1" applyFill="1" applyBorder="1" applyAlignment="1">
      <alignment horizontal="left"/>
    </xf>
    <xf numFmtId="0" fontId="0" fillId="0" borderId="14" xfId="0" applyBorder="1" applyAlignment="1">
      <alignment horizontal="left"/>
    </xf>
    <xf numFmtId="0" fontId="2" fillId="3" borderId="14" xfId="0" applyFont="1" applyFill="1" applyBorder="1" applyAlignment="1">
      <alignment horizontal="left"/>
    </xf>
    <xf numFmtId="0" fontId="2" fillId="3" borderId="5" xfId="0" applyFont="1" applyFill="1" applyBorder="1" applyAlignment="1">
      <alignment horizontal="left" wrapText="1"/>
    </xf>
    <xf numFmtId="0" fontId="2" fillId="3" borderId="1" xfId="0" applyFont="1" applyFill="1" applyBorder="1" applyAlignment="1">
      <alignment horizontal="left"/>
    </xf>
    <xf numFmtId="0" fontId="2" fillId="3" borderId="5" xfId="0" applyFont="1" applyFill="1" applyBorder="1" applyAlignment="1">
      <alignment horizontal="left"/>
    </xf>
    <xf numFmtId="0" fontId="0" fillId="6" borderId="4" xfId="0" applyFill="1" applyBorder="1" applyAlignment="1">
      <alignment horizontal="left" wrapText="1" indent="2"/>
    </xf>
    <xf numFmtId="0" fontId="0" fillId="6" borderId="1" xfId="0" applyFill="1" applyBorder="1" applyAlignment="1">
      <alignment horizontal="left" wrapText="1"/>
    </xf>
    <xf numFmtId="0" fontId="0" fillId="6" borderId="1" xfId="0" applyFill="1" applyBorder="1" applyAlignment="1">
      <alignment horizontal="left"/>
    </xf>
    <xf numFmtId="0" fontId="0" fillId="6" borderId="5" xfId="0" applyFill="1" applyBorder="1" applyAlignment="1">
      <alignment horizontal="left"/>
    </xf>
    <xf numFmtId="0" fontId="1" fillId="2" borderId="0" xfId="0" applyFont="1" applyFill="1" applyAlignment="1">
      <alignment horizontal="left"/>
    </xf>
    <xf numFmtId="0" fontId="1" fillId="0" borderId="0" xfId="0" applyFont="1" applyAlignment="1">
      <alignment wrapText="1"/>
    </xf>
    <xf numFmtId="0" fontId="1" fillId="0" borderId="0" xfId="0" applyFont="1" applyAlignment="1">
      <alignment horizontal="left" wrapText="1"/>
    </xf>
    <xf numFmtId="0" fontId="1" fillId="0" borderId="0" xfId="0" applyFont="1" applyAlignment="1">
      <alignment horizontal="left"/>
    </xf>
    <xf numFmtId="0" fontId="1" fillId="0" borderId="0" xfId="0" applyFont="1" applyAlignment="1">
      <alignment horizontal="right"/>
    </xf>
    <xf numFmtId="0" fontId="2" fillId="0" borderId="1" xfId="0" applyFont="1" applyBorder="1"/>
    <xf numFmtId="0" fontId="0" fillId="0" borderId="1" xfId="0" applyBorder="1"/>
    <xf numFmtId="0" fontId="8" fillId="0" borderId="0" xfId="0" applyFont="1" applyAlignment="1">
      <alignment horizontal="center" vertical="center" wrapText="1"/>
    </xf>
    <xf numFmtId="0" fontId="1" fillId="2" borderId="0" xfId="0" applyFont="1" applyFill="1" applyAlignment="1">
      <alignment wrapText="1"/>
    </xf>
    <xf numFmtId="0" fontId="1" fillId="2" borderId="0" xfId="0" applyFont="1" applyFill="1"/>
    <xf numFmtId="0" fontId="2" fillId="3" borderId="18" xfId="0" applyFont="1" applyFill="1" applyBorder="1"/>
    <xf numFmtId="0" fontId="2" fillId="3" borderId="19" xfId="0" applyFont="1" applyFill="1" applyBorder="1"/>
    <xf numFmtId="0" fontId="0" fillId="0" borderId="0" xfId="0" applyAlignment="1">
      <alignment wrapText="1"/>
    </xf>
    <xf numFmtId="0" fontId="2" fillId="3" borderId="4" xfId="0" applyFont="1" applyFill="1" applyBorder="1" applyAlignment="1">
      <alignment horizontal="left"/>
    </xf>
    <xf numFmtId="0" fontId="2" fillId="3" borderId="1" xfId="0" applyFont="1" applyFill="1" applyBorder="1" applyAlignment="1">
      <alignment horizontal="left"/>
    </xf>
    <xf numFmtId="0" fontId="2" fillId="3" borderId="5" xfId="0" applyFont="1" applyFill="1" applyBorder="1" applyAlignment="1">
      <alignment horizontal="left"/>
    </xf>
    <xf numFmtId="0" fontId="2" fillId="3" borderId="4" xfId="0" applyFont="1" applyFill="1" applyBorder="1" applyAlignment="1">
      <alignment wrapText="1"/>
    </xf>
    <xf numFmtId="0" fontId="2" fillId="3" borderId="1" xfId="0" applyFont="1" applyFill="1" applyBorder="1" applyAlignment="1">
      <alignment wrapText="1"/>
    </xf>
    <xf numFmtId="0" fontId="2" fillId="3" borderId="5" xfId="0" applyFont="1" applyFill="1" applyBorder="1" applyAlignment="1">
      <alignment wrapText="1"/>
    </xf>
    <xf numFmtId="0" fontId="2" fillId="3" borderId="4" xfId="0" applyFont="1" applyFill="1" applyBorder="1" applyAlignment="1">
      <alignment horizontal="left" wrapText="1" indent="1"/>
    </xf>
    <xf numFmtId="0" fontId="2" fillId="3" borderId="1" xfId="0" applyFont="1" applyFill="1" applyBorder="1" applyAlignment="1">
      <alignment horizontal="left" wrapText="1" indent="1"/>
    </xf>
    <xf numFmtId="0" fontId="2" fillId="3" borderId="8" xfId="0" applyFont="1" applyFill="1" applyBorder="1" applyAlignment="1">
      <alignment horizontal="left" wrapText="1" indent="1"/>
    </xf>
    <xf numFmtId="0" fontId="2" fillId="3" borderId="9" xfId="0" applyFont="1" applyFill="1" applyBorder="1" applyAlignment="1">
      <alignment horizontal="left" wrapText="1" indent="1"/>
    </xf>
    <xf numFmtId="0" fontId="0" fillId="0" borderId="0" xfId="0" applyAlignment="1">
      <alignment horizontal="center"/>
    </xf>
    <xf numFmtId="0" fontId="2" fillId="3" borderId="4" xfId="0" applyFont="1" applyFill="1" applyBorder="1" applyAlignment="1">
      <alignment horizontal="left" wrapText="1"/>
    </xf>
    <xf numFmtId="0" fontId="2" fillId="3" borderId="1" xfId="0" applyFont="1" applyFill="1" applyBorder="1" applyAlignment="1">
      <alignment horizontal="left" wrapText="1"/>
    </xf>
    <xf numFmtId="0" fontId="2" fillId="3" borderId="5" xfId="0" applyFont="1" applyFill="1" applyBorder="1" applyAlignment="1">
      <alignment horizontal="left" wrapText="1"/>
    </xf>
    <xf numFmtId="0" fontId="2" fillId="6" borderId="4" xfId="0" applyFont="1" applyFill="1" applyBorder="1" applyAlignment="1">
      <alignment horizontal="left" wrapText="1" indent="2"/>
    </xf>
    <xf numFmtId="0" fontId="2" fillId="6" borderId="1" xfId="0" applyFont="1" applyFill="1" applyBorder="1" applyAlignment="1">
      <alignment horizontal="left" wrapText="1" indent="2"/>
    </xf>
    <xf numFmtId="0" fontId="2" fillId="5" borderId="4" xfId="0" applyFont="1" applyFill="1" applyBorder="1" applyAlignment="1">
      <alignment wrapText="1"/>
    </xf>
    <xf numFmtId="0" fontId="2" fillId="5" borderId="1" xfId="0" applyFont="1" applyFill="1" applyBorder="1" applyAlignment="1">
      <alignment wrapText="1"/>
    </xf>
    <xf numFmtId="0" fontId="2" fillId="5" borderId="5" xfId="0" applyFont="1" applyFill="1" applyBorder="1" applyAlignment="1">
      <alignment wrapText="1"/>
    </xf>
    <xf numFmtId="0" fontId="0" fillId="6" borderId="4" xfId="0" applyFill="1" applyBorder="1" applyAlignment="1">
      <alignment horizontal="left" wrapText="1" indent="1"/>
    </xf>
    <xf numFmtId="0" fontId="0" fillId="6" borderId="1" xfId="0" applyFill="1" applyBorder="1" applyAlignment="1">
      <alignment horizontal="left" wrapText="1" indent="1"/>
    </xf>
    <xf numFmtId="0" fontId="0" fillId="6" borderId="5" xfId="0" applyFill="1" applyBorder="1" applyAlignment="1">
      <alignment horizontal="left" wrapText="1" indent="1"/>
    </xf>
    <xf numFmtId="0" fontId="4" fillId="2" borderId="15" xfId="0" applyFont="1" applyFill="1" applyBorder="1" applyAlignment="1">
      <alignment horizontal="left"/>
    </xf>
    <xf numFmtId="0" fontId="4" fillId="2" borderId="16" xfId="0" applyFont="1" applyFill="1" applyBorder="1" applyAlignment="1">
      <alignment horizontal="left"/>
    </xf>
    <xf numFmtId="0" fontId="4" fillId="2" borderId="17" xfId="0" applyFont="1" applyFill="1" applyBorder="1" applyAlignment="1">
      <alignment horizontal="left"/>
    </xf>
    <xf numFmtId="0" fontId="3" fillId="3" borderId="4" xfId="0" applyFont="1" applyFill="1" applyBorder="1" applyAlignment="1">
      <alignment horizontal="left"/>
    </xf>
    <xf numFmtId="0" fontId="3" fillId="3" borderId="1" xfId="0" applyFont="1" applyFill="1" applyBorder="1" applyAlignment="1">
      <alignment horizontal="left"/>
    </xf>
    <xf numFmtId="0" fontId="3" fillId="3" borderId="5" xfId="0" applyFont="1" applyFill="1" applyBorder="1" applyAlignment="1">
      <alignment horizontal="left"/>
    </xf>
    <xf numFmtId="0" fontId="2" fillId="0" borderId="0" xfId="0" applyFont="1"/>
    <xf numFmtId="0" fontId="2" fillId="0" borderId="6" xfId="0" applyFont="1" applyBorder="1" applyAlignment="1">
      <alignment wrapText="1"/>
    </xf>
    <xf numFmtId="0" fontId="2" fillId="0" borderId="2" xfId="0" applyFont="1" applyBorder="1" applyAlignment="1">
      <alignment wrapText="1"/>
    </xf>
    <xf numFmtId="0" fontId="2" fillId="0" borderId="7" xfId="0" applyFont="1" applyBorder="1" applyAlignment="1">
      <alignment wrapText="1"/>
    </xf>
    <xf numFmtId="0" fontId="2" fillId="3" borderId="6" xfId="0" applyFont="1" applyFill="1" applyBorder="1" applyAlignment="1">
      <alignment wrapText="1"/>
    </xf>
    <xf numFmtId="0" fontId="2" fillId="3" borderId="2" xfId="0" applyFont="1" applyFill="1" applyBorder="1" applyAlignment="1">
      <alignment wrapText="1"/>
    </xf>
    <xf numFmtId="0" fontId="2" fillId="3" borderId="7" xfId="0" applyFont="1" applyFill="1" applyBorder="1" applyAlignment="1">
      <alignment wrapText="1"/>
    </xf>
    <xf numFmtId="0" fontId="2" fillId="0" borderId="4" xfId="0" applyFont="1" applyBorder="1" applyAlignment="1">
      <alignment wrapText="1"/>
    </xf>
    <xf numFmtId="0" fontId="2" fillId="0" borderId="1" xfId="0" applyFont="1" applyBorder="1" applyAlignment="1">
      <alignment wrapText="1"/>
    </xf>
    <xf numFmtId="0" fontId="2" fillId="0" borderId="5" xfId="0" applyFont="1" applyBorder="1" applyAlignment="1">
      <alignment wrapText="1"/>
    </xf>
    <xf numFmtId="0" fontId="4" fillId="2" borderId="10" xfId="0" applyFont="1" applyFill="1" applyBorder="1" applyAlignment="1">
      <alignment horizontal="left"/>
    </xf>
    <xf numFmtId="0" fontId="4" fillId="2" borderId="11" xfId="0" applyFont="1" applyFill="1" applyBorder="1" applyAlignment="1">
      <alignment horizontal="left"/>
    </xf>
    <xf numFmtId="0" fontId="4" fillId="2" borderId="12" xfId="0" applyFont="1" applyFill="1" applyBorder="1" applyAlignment="1">
      <alignment horizontal="left"/>
    </xf>
    <xf numFmtId="0" fontId="0" fillId="0" borderId="4" xfId="0" applyBorder="1" applyAlignment="1">
      <alignment wrapText="1"/>
    </xf>
    <xf numFmtId="0" fontId="0" fillId="0" borderId="1" xfId="0" applyBorder="1" applyAlignment="1">
      <alignment wrapText="1"/>
    </xf>
    <xf numFmtId="0" fontId="0" fillId="0" borderId="5" xfId="0" applyBorder="1" applyAlignment="1">
      <alignment wrapText="1"/>
    </xf>
    <xf numFmtId="0" fontId="2" fillId="3" borderId="8" xfId="0" applyFont="1" applyFill="1" applyBorder="1" applyAlignment="1">
      <alignment wrapText="1"/>
    </xf>
    <xf numFmtId="0" fontId="2" fillId="3" borderId="9" xfId="0" applyFont="1" applyFill="1" applyBorder="1" applyAlignment="1">
      <alignment wrapText="1"/>
    </xf>
    <xf numFmtId="0" fontId="4" fillId="2" borderId="15" xfId="0" applyFont="1" applyFill="1" applyBorder="1" applyAlignment="1">
      <alignment horizontal="left" wrapText="1"/>
    </xf>
    <xf numFmtId="0" fontId="4" fillId="2" borderId="16" xfId="0" applyFont="1" applyFill="1" applyBorder="1" applyAlignment="1">
      <alignment horizontal="left" wrapText="1"/>
    </xf>
    <xf numFmtId="0" fontId="4" fillId="2" borderId="17" xfId="0" applyFont="1" applyFill="1" applyBorder="1" applyAlignment="1">
      <alignment horizontal="left" wrapText="1"/>
    </xf>
    <xf numFmtId="0" fontId="0" fillId="0" borderId="6" xfId="0" applyBorder="1" applyAlignment="1">
      <alignment wrapText="1"/>
    </xf>
    <xf numFmtId="0" fontId="0" fillId="0" borderId="2" xfId="0" applyBorder="1" applyAlignment="1">
      <alignment wrapText="1"/>
    </xf>
    <xf numFmtId="0" fontId="0" fillId="0" borderId="7" xfId="0" applyBorder="1" applyAlignment="1">
      <alignment wrapText="1"/>
    </xf>
    <xf numFmtId="0" fontId="1" fillId="7" borderId="0" xfId="0" applyFont="1" applyFill="1" applyAlignment="1">
      <alignment horizontal="center" wrapText="1"/>
    </xf>
    <xf numFmtId="0" fontId="9" fillId="7" borderId="0" xfId="0" applyFont="1" applyFill="1" applyAlignment="1">
      <alignment horizontal="center" wrapText="1"/>
    </xf>
  </cellXfs>
  <cellStyles count="1">
    <cellStyle name="Normal" xfId="0" builtinId="0"/>
  </cellStyles>
  <dxfs count="0"/>
  <tableStyles count="0" defaultTableStyle="TableStyleMedium2" defaultPivotStyle="PivotStyleLight16"/>
  <colors>
    <mruColors>
      <color rgb="FF384967"/>
      <color rgb="FFC6921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238125</xdr:colOff>
      <xdr:row>0</xdr:row>
      <xdr:rowOff>314325</xdr:rowOff>
    </xdr:from>
    <xdr:to>
      <xdr:col>0</xdr:col>
      <xdr:colOff>2447925</xdr:colOff>
      <xdr:row>0</xdr:row>
      <xdr:rowOff>847725</xdr:rowOff>
    </xdr:to>
    <xdr:pic>
      <xdr:nvPicPr>
        <xdr:cNvPr id="4" name="Picture 3" descr="RACP2016_CMYK_withtag_OL">
          <a:extLst>
            <a:ext uri="{FF2B5EF4-FFF2-40B4-BE49-F238E27FC236}">
              <a16:creationId xmlns:a16="http://schemas.microsoft.com/office/drawing/2014/main" id="{FC0B2818-2403-4D17-87F1-88874CAD785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25" y="314325"/>
          <a:ext cx="220980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Custom 1">
      <a:dk1>
        <a:sysClr val="windowText" lastClr="000000"/>
      </a:dk1>
      <a:lt1>
        <a:sysClr val="window" lastClr="FFFFFF"/>
      </a:lt1>
      <a:dk2>
        <a:srgbClr val="384967"/>
      </a:dk2>
      <a:lt2>
        <a:srgbClr val="E7E6E6"/>
      </a:lt2>
      <a:accent1>
        <a:srgbClr val="384967"/>
      </a:accent1>
      <a:accent2>
        <a:srgbClr val="C69214"/>
      </a:accent2>
      <a:accent3>
        <a:srgbClr val="007367"/>
      </a:accent3>
      <a:accent4>
        <a:srgbClr val="861F41"/>
      </a:accent4>
      <a:accent5>
        <a:srgbClr val="433E2B"/>
      </a:accent5>
      <a:accent6>
        <a:srgbClr val="70685B"/>
      </a:accent6>
      <a:hlink>
        <a:srgbClr val="CEB888"/>
      </a:hlink>
      <a:folHlink>
        <a:srgbClr val="B1B3B3"/>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5AA55-D139-4031-A9BC-569DF4619AD9}">
  <dimension ref="A1:C23"/>
  <sheetViews>
    <sheetView tabSelected="1" workbookViewId="0"/>
  </sheetViews>
  <sheetFormatPr defaultRowHeight="14.25" x14ac:dyDescent="0.45"/>
  <cols>
    <col min="1" max="1" width="41.19921875" customWidth="1"/>
    <col min="2" max="2" width="36.796875" customWidth="1"/>
    <col min="3" max="3" width="9.06640625" customWidth="1"/>
  </cols>
  <sheetData>
    <row r="1" spans="1:3" ht="87.75" customHeight="1" x14ac:dyDescent="0.45">
      <c r="B1" s="50" t="s">
        <v>87</v>
      </c>
    </row>
    <row r="2" spans="1:3" ht="45.75" customHeight="1" x14ac:dyDescent="0.45">
      <c r="A2" s="55" t="s">
        <v>88</v>
      </c>
      <c r="B2" s="55"/>
      <c r="C2" s="2"/>
    </row>
    <row r="4" spans="1:3" x14ac:dyDescent="0.45">
      <c r="A4" s="48" t="s">
        <v>89</v>
      </c>
      <c r="B4" s="49"/>
    </row>
    <row r="5" spans="1:3" x14ac:dyDescent="0.45">
      <c r="A5" s="48" t="s">
        <v>90</v>
      </c>
      <c r="B5" s="49"/>
    </row>
    <row r="7" spans="1:3" x14ac:dyDescent="0.45">
      <c r="A7" s="53" t="s">
        <v>91</v>
      </c>
      <c r="B7" s="54"/>
    </row>
    <row r="8" spans="1:3" x14ac:dyDescent="0.45">
      <c r="A8" s="48" t="s">
        <v>92</v>
      </c>
      <c r="B8" s="49"/>
    </row>
    <row r="9" spans="1:3" x14ac:dyDescent="0.45">
      <c r="A9" s="48" t="s">
        <v>93</v>
      </c>
      <c r="B9" s="49"/>
    </row>
    <row r="10" spans="1:3" x14ac:dyDescent="0.45">
      <c r="A10" s="48" t="s">
        <v>96</v>
      </c>
      <c r="B10" s="49"/>
    </row>
    <row r="11" spans="1:3" x14ac:dyDescent="0.45">
      <c r="A11" s="48" t="s">
        <v>97</v>
      </c>
      <c r="B11" s="49"/>
    </row>
    <row r="13" spans="1:3" x14ac:dyDescent="0.45">
      <c r="A13" s="53" t="s">
        <v>94</v>
      </c>
      <c r="B13" s="54"/>
    </row>
    <row r="14" spans="1:3" x14ac:dyDescent="0.45">
      <c r="A14" s="48" t="s">
        <v>92</v>
      </c>
      <c r="B14" s="49"/>
    </row>
    <row r="15" spans="1:3" x14ac:dyDescent="0.45">
      <c r="A15" s="48" t="s">
        <v>93</v>
      </c>
      <c r="B15" s="49"/>
    </row>
    <row r="16" spans="1:3" x14ac:dyDescent="0.45">
      <c r="A16" s="48" t="s">
        <v>96</v>
      </c>
      <c r="B16" s="49"/>
    </row>
    <row r="17" spans="1:2" x14ac:dyDescent="0.45">
      <c r="A17" s="48" t="s">
        <v>97</v>
      </c>
      <c r="B17" s="49"/>
    </row>
    <row r="19" spans="1:2" x14ac:dyDescent="0.45">
      <c r="A19" s="53" t="s">
        <v>95</v>
      </c>
      <c r="B19" s="54"/>
    </row>
    <row r="20" spans="1:2" x14ac:dyDescent="0.45">
      <c r="A20" s="48" t="s">
        <v>92</v>
      </c>
      <c r="B20" s="49"/>
    </row>
    <row r="21" spans="1:2" x14ac:dyDescent="0.45">
      <c r="A21" s="48" t="s">
        <v>93</v>
      </c>
      <c r="B21" s="49"/>
    </row>
    <row r="22" spans="1:2" x14ac:dyDescent="0.45">
      <c r="A22" s="48" t="s">
        <v>96</v>
      </c>
      <c r="B22" s="49"/>
    </row>
    <row r="23" spans="1:2" x14ac:dyDescent="0.45">
      <c r="A23" s="48" t="s">
        <v>97</v>
      </c>
      <c r="B23" s="49"/>
    </row>
  </sheetData>
  <mergeCells count="4">
    <mergeCell ref="A7:B7"/>
    <mergeCell ref="A13:B13"/>
    <mergeCell ref="A19:B19"/>
    <mergeCell ref="A2:B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37851-21D4-41F7-ACCE-17FC8CF5EC70}">
  <dimension ref="B1:K71"/>
  <sheetViews>
    <sheetView zoomScaleNormal="100" workbookViewId="0">
      <pane ySplit="3" topLeftCell="A4" activePane="bottomLeft" state="frozen"/>
      <selection pane="bottomLeft" activeCell="B1" sqref="B1:H1"/>
    </sheetView>
  </sheetViews>
  <sheetFormatPr defaultRowHeight="14.25" x14ac:dyDescent="0.45"/>
  <cols>
    <col min="1" max="1" width="1.59765625" customWidth="1"/>
    <col min="2" max="2" width="76.86328125" bestFit="1" customWidth="1"/>
    <col min="3" max="3" width="18.46484375" bestFit="1" customWidth="1"/>
    <col min="4" max="4" width="11.796875" style="2" customWidth="1"/>
    <col min="5" max="5" width="7.796875" style="1" bestFit="1" customWidth="1"/>
    <col min="6" max="7" width="5.9296875" style="1" bestFit="1" customWidth="1"/>
    <col min="8" max="8" width="5.06640625" style="21" customWidth="1"/>
    <col min="10" max="10" width="124.9296875" hidden="1" customWidth="1"/>
    <col min="11" max="11" width="73.265625" hidden="1" customWidth="1"/>
  </cols>
  <sheetData>
    <row r="1" spans="2:11" ht="62.25" customHeight="1" x14ac:dyDescent="0.45">
      <c r="B1" s="55" t="s">
        <v>98</v>
      </c>
      <c r="C1" s="84"/>
      <c r="D1" s="84"/>
      <c r="E1" s="84"/>
      <c r="F1" s="84"/>
      <c r="G1" s="84"/>
      <c r="H1" s="84"/>
    </row>
    <row r="3" spans="2:11" x14ac:dyDescent="0.45">
      <c r="B3" s="9" t="s">
        <v>0</v>
      </c>
      <c r="C3" s="9" t="s">
        <v>30</v>
      </c>
      <c r="D3" s="23" t="s">
        <v>5</v>
      </c>
      <c r="E3" s="19" t="s">
        <v>1</v>
      </c>
      <c r="F3" s="19" t="s">
        <v>2</v>
      </c>
      <c r="G3" s="19" t="s">
        <v>3</v>
      </c>
      <c r="H3" s="20" t="s">
        <v>4</v>
      </c>
      <c r="J3" s="30" t="s">
        <v>80</v>
      </c>
      <c r="K3" s="30" t="s">
        <v>80</v>
      </c>
    </row>
    <row r="4" spans="2:11" ht="14.65" thickBot="1" x14ac:dyDescent="0.5">
      <c r="B4" s="44"/>
      <c r="C4" s="44"/>
      <c r="D4" s="45"/>
      <c r="E4" s="46"/>
      <c r="F4" s="46"/>
      <c r="G4" s="46"/>
      <c r="H4" s="47"/>
      <c r="J4" s="43"/>
      <c r="K4" s="43"/>
    </row>
    <row r="5" spans="2:11" x14ac:dyDescent="0.45">
      <c r="B5" s="94" t="s">
        <v>6</v>
      </c>
      <c r="C5" s="95"/>
      <c r="D5" s="95"/>
      <c r="E5" s="95"/>
      <c r="F5" s="95"/>
      <c r="G5" s="95"/>
      <c r="H5" s="96"/>
    </row>
    <row r="6" spans="2:11" x14ac:dyDescent="0.45">
      <c r="B6" s="56" t="s">
        <v>7</v>
      </c>
      <c r="C6" s="57"/>
      <c r="D6" s="57"/>
      <c r="E6" s="57"/>
      <c r="F6" s="57"/>
      <c r="G6" s="57"/>
      <c r="H6" s="58"/>
      <c r="J6" t="s">
        <v>81</v>
      </c>
      <c r="K6" t="s">
        <v>86</v>
      </c>
    </row>
    <row r="7" spans="2:11" x14ac:dyDescent="0.45">
      <c r="B7" s="22" t="s">
        <v>32</v>
      </c>
      <c r="C7" s="5" t="s">
        <v>31</v>
      </c>
      <c r="D7" s="24">
        <v>75</v>
      </c>
      <c r="E7" s="6">
        <f>COUNTIFS('Cath lab'!$B$4:$B$1201,Year1,'Cath lab'!$E$4:$E$1201,$J7)</f>
        <v>0</v>
      </c>
      <c r="F7" s="6">
        <f>COUNTIFS('Cath lab'!$B$4:$B$1201,Year2,'Cath lab'!$E$4:$E$1201,$J7)</f>
        <v>0</v>
      </c>
      <c r="G7" s="6">
        <f>COUNTIFS('Cath lab'!$B$4:$B$1201,Year3,'Cath lab'!$E$4:$E$1201,$J7)</f>
        <v>0</v>
      </c>
      <c r="H7" s="31">
        <f>SUM(E7:G7)</f>
        <v>0</v>
      </c>
      <c r="J7" t="str">
        <f t="shared" ref="J7:J8" si="0">IF(EXACT(MID(B7,2,1),")"),MID(B7,4,1000),B7)</f>
        <v>Coronary angiograms (primary operator)</v>
      </c>
      <c r="K7" t="str" cm="1">
        <f t="array" ref="K7:K18">_xlfn._xlws.FILTER(J7:J27,J7:J27&lt;&gt;"")</f>
        <v>Coronary angiograms (primary operator)</v>
      </c>
    </row>
    <row r="8" spans="2:11" x14ac:dyDescent="0.45">
      <c r="B8" s="22" t="s">
        <v>33</v>
      </c>
      <c r="C8" s="5" t="s">
        <v>31</v>
      </c>
      <c r="D8" s="24" t="s">
        <v>8</v>
      </c>
      <c r="E8" s="6">
        <f>COUNTIFS('Cath lab'!$B$4:$B$1201,Year1,'Cath lab'!$E$4:$E$1201,$J8)</f>
        <v>0</v>
      </c>
      <c r="F8" s="6">
        <f>COUNTIFS('Cath lab'!$B$4:$B$1201,Year2,'Cath lab'!$E$4:$E$1201,$J8)</f>
        <v>0</v>
      </c>
      <c r="G8" s="6">
        <f>COUNTIFS('Cath lab'!$B$4:$B$1201,Year3,'Cath lab'!$E$4:$E$1201,$J8)</f>
        <v>0</v>
      </c>
      <c r="H8" s="31">
        <f t="shared" ref="H8:H9" si="1">SUM(E8:G8)</f>
        <v>0</v>
      </c>
      <c r="J8" t="str">
        <f t="shared" si="0"/>
        <v>Coronary angiograms (non-primary operator)</v>
      </c>
      <c r="K8" t="str">
        <v>Coronary angiograms (non-primary operator)</v>
      </c>
    </row>
    <row r="9" spans="2:11" x14ac:dyDescent="0.45">
      <c r="B9" s="62" t="s">
        <v>13</v>
      </c>
      <c r="C9" s="63"/>
      <c r="D9" s="29">
        <v>150</v>
      </c>
      <c r="E9" s="37">
        <f>SUM(E7:E8)</f>
        <v>0</v>
      </c>
      <c r="F9" s="37">
        <f>SUM(F7:F8)</f>
        <v>0</v>
      </c>
      <c r="G9" s="37">
        <f t="shared" ref="G9" si="2">SUM(G7:G8)</f>
        <v>0</v>
      </c>
      <c r="H9" s="38">
        <f t="shared" si="1"/>
        <v>0</v>
      </c>
      <c r="K9" t="str">
        <v>Right heart catheterisation and haemodynamic studies</v>
      </c>
    </row>
    <row r="10" spans="2:11" x14ac:dyDescent="0.45">
      <c r="B10" s="72"/>
      <c r="C10" s="73"/>
      <c r="D10" s="73"/>
      <c r="E10" s="73"/>
      <c r="F10" s="73"/>
      <c r="G10" s="73"/>
      <c r="H10" s="74"/>
      <c r="K10" t="str">
        <v>Temporary transvenous pacemaker insertion (this may include EP studies or wire insertion in EP studies)</v>
      </c>
    </row>
    <row r="11" spans="2:11" x14ac:dyDescent="0.45">
      <c r="B11" s="11" t="s">
        <v>35</v>
      </c>
      <c r="C11" s="3" t="s">
        <v>31</v>
      </c>
      <c r="D11" s="8">
        <v>15</v>
      </c>
      <c r="E11" s="4">
        <f>COUNTIFS('Cath lab'!$B$4:$B$1201,Year1,'Cath lab'!$E$4:$E$1201,$J11)</f>
        <v>0</v>
      </c>
      <c r="F11" s="4">
        <f>COUNTIFS('Cath lab'!$B$4:$B$1201,Year2,'Cath lab'!$E$4:$E$1201,$J11)</f>
        <v>0</v>
      </c>
      <c r="G11" s="4">
        <f>COUNTIFS('Cath lab'!$B$4:$B$1201,Year3,'Cath lab'!$E$4:$E$1201,$J11)</f>
        <v>0</v>
      </c>
      <c r="H11" s="32">
        <f>SUM(E11:G11)</f>
        <v>0</v>
      </c>
      <c r="J11" t="str">
        <f>IF(EXACT(MID(B11,2,1),")"),MID(B11,4,1000),B11)</f>
        <v>Right heart catheterisation and haemodynamic studies</v>
      </c>
      <c r="K11" t="str">
        <v>Permanent pacemaker (PPM) implantation (can be primary or secondary operator)</v>
      </c>
    </row>
    <row r="12" spans="2:11" ht="28.5" x14ac:dyDescent="0.45">
      <c r="B12" s="11" t="s">
        <v>44</v>
      </c>
      <c r="C12" s="3" t="s">
        <v>34</v>
      </c>
      <c r="D12" s="8">
        <v>10</v>
      </c>
      <c r="E12" s="4">
        <f>COUNTIFS('Cath lab'!$B$4:$B$1201,Year1,'Cath lab'!$E$4:$E$1201,$J12)</f>
        <v>0</v>
      </c>
      <c r="F12" s="4">
        <f>COUNTIFS('Cath lab'!$B$4:$B$1201,Year2,'Cath lab'!$E$4:$E$1201,$J12)</f>
        <v>0</v>
      </c>
      <c r="G12" s="4">
        <f>COUNTIFS('Cath lab'!$B$4:$B$1201,Year3,'Cath lab'!$E$4:$E$1201,$J12)</f>
        <v>0</v>
      </c>
      <c r="H12" s="32">
        <f t="shared" ref="H12:H13" si="3">SUM(E12:G12)</f>
        <v>0</v>
      </c>
      <c r="J12" t="str">
        <f>IF(EXACT(MID(B12,2,1),")"),MID(B12,4,1000),B12)</f>
        <v>Temporary transvenous pacemaker insertion (this may include EP studies or wire insertion in EP studies)</v>
      </c>
      <c r="K12" t="str">
        <v>Device testing in pacemaker clinic (or remote device testing): Dual chamber</v>
      </c>
    </row>
    <row r="13" spans="2:11" x14ac:dyDescent="0.45">
      <c r="B13" s="11" t="s">
        <v>45</v>
      </c>
      <c r="C13" s="3" t="s">
        <v>31</v>
      </c>
      <c r="D13" s="8">
        <v>10</v>
      </c>
      <c r="E13" s="4">
        <f>COUNTIFS('Cath lab'!$B$4:$B$1201,Year1,'Cath lab'!$E$4:$E$1201,$B13)</f>
        <v>0</v>
      </c>
      <c r="F13" s="4">
        <f>COUNTIFS('Cath lab'!$B$4:$B$1201,Year2,'Cath lab'!$E$4:$E$1201,$B13)</f>
        <v>0</v>
      </c>
      <c r="G13" s="4">
        <f>COUNTIFS('Cath lab'!$B$4:$B$1201,Year3,'Cath lab'!$E$4:$E$1201,$B13)</f>
        <v>0</v>
      </c>
      <c r="H13" s="32">
        <f t="shared" si="3"/>
        <v>0</v>
      </c>
      <c r="J13" t="str">
        <f>IF(EXACT(MID(B13,2,1),")"),MID(B13,4,1000),B13)</f>
        <v>Permanent pacemaker (PPM) implantation (can be primary or secondary operator)</v>
      </c>
      <c r="K13" t="str">
        <v>Device testing in pacemaker clinic (or remote device testing): Other devices including single chamber, ICD, CRT</v>
      </c>
    </row>
    <row r="14" spans="2:11" x14ac:dyDescent="0.45">
      <c r="B14" s="97"/>
      <c r="C14" s="98"/>
      <c r="D14" s="98"/>
      <c r="E14" s="98"/>
      <c r="F14" s="98"/>
      <c r="G14" s="98"/>
      <c r="H14" s="99"/>
      <c r="K14" t="str">
        <v>Observe the insertion and/or participate in the management of percutaneous mechanical support device (includes IABP, Impella, ECMO)</v>
      </c>
    </row>
    <row r="15" spans="2:11" x14ac:dyDescent="0.45">
      <c r="B15" s="59" t="s">
        <v>46</v>
      </c>
      <c r="C15" s="60"/>
      <c r="D15" s="60"/>
      <c r="E15" s="60"/>
      <c r="F15" s="60"/>
      <c r="G15" s="60"/>
      <c r="H15" s="61"/>
      <c r="K15" t="str">
        <v>Observe the insertion and/or participate in the management of transcatheter aortic valve implantation (TAVI)</v>
      </c>
    </row>
    <row r="16" spans="2:11" x14ac:dyDescent="0.45">
      <c r="B16" s="22" t="s">
        <v>73</v>
      </c>
      <c r="C16" s="5" t="s">
        <v>34</v>
      </c>
      <c r="D16" s="24">
        <v>50</v>
      </c>
      <c r="E16" s="24">
        <f>COUNTIFS('Cath lab'!$B$4:$B$1201,Year1,'Cath lab'!$E$4:$E$1201,$J16)</f>
        <v>0</v>
      </c>
      <c r="F16" s="24">
        <f>COUNTIFS('Cath lab'!$B$4:$B$1201,Year2,'Cath lab'!$E$4:$E$1201,$J16)</f>
        <v>0</v>
      </c>
      <c r="G16" s="24">
        <f>COUNTIFS('Cath lab'!$B$4:$B$1201,Year3,'Cath lab'!$E$4:$E$1201,$J16)</f>
        <v>0</v>
      </c>
      <c r="H16" s="31">
        <f>SUM(E16:G16)</f>
        <v>0</v>
      </c>
      <c r="J16" t="str">
        <f>$B$15&amp; ": "&amp;IF(EXACT(MID(B16,2,1),")"),MID(B16,4,1000),B16)</f>
        <v>Device testing in pacemaker clinic (or remote device testing): Dual chamber</v>
      </c>
      <c r="K16" t="str">
        <v>Observe the insertion and/or participate in the management of interventional structural cases of your choice (e.g., PFO closure, ASD closure, mitral intravention, LA appendage closure)</v>
      </c>
    </row>
    <row r="17" spans="2:11" x14ac:dyDescent="0.45">
      <c r="B17" s="22" t="s">
        <v>74</v>
      </c>
      <c r="C17" s="5" t="s">
        <v>34</v>
      </c>
      <c r="D17" s="24" t="s">
        <v>8</v>
      </c>
      <c r="E17" s="24">
        <f>COUNTIFS('Cath lab'!$B$4:$B$1201,Year1,'Cath lab'!$E$4:$E$1201,$J17)</f>
        <v>0</v>
      </c>
      <c r="F17" s="24">
        <f>COUNTIFS('Cath lab'!$B$4:$B$1201,Year2,'Cath lab'!$E$4:$E$1201,$J17)</f>
        <v>0</v>
      </c>
      <c r="G17" s="24">
        <f>COUNTIFS('Cath lab'!$B$4:$B$1201,Year3,'Cath lab'!$E$4:$E$1201,$J17)</f>
        <v>0</v>
      </c>
      <c r="H17" s="31">
        <f>SUM(E17:G17)</f>
        <v>0</v>
      </c>
      <c r="J17" t="str">
        <f>$B$15&amp; ": "&amp;IF(EXACT(MID(B17,2,1),")"),MID(B17,4,1000),B17)</f>
        <v>Device testing in pacemaker clinic (or remote device testing): Other devices including single chamber, ICD, CRT</v>
      </c>
      <c r="K17" t="str">
        <v>Pericardiocentesis (pericardial aspiration)</v>
      </c>
    </row>
    <row r="18" spans="2:11" x14ac:dyDescent="0.45">
      <c r="B18" s="62" t="s">
        <v>13</v>
      </c>
      <c r="C18" s="63"/>
      <c r="D18" s="29">
        <v>75</v>
      </c>
      <c r="E18" s="37">
        <f>SUM(E16:E17)</f>
        <v>0</v>
      </c>
      <c r="F18" s="37">
        <f t="shared" ref="F18:H18" si="4">SUM(F16:F17)</f>
        <v>0</v>
      </c>
      <c r="G18" s="37">
        <f t="shared" si="4"/>
        <v>0</v>
      </c>
      <c r="H18" s="38">
        <f t="shared" si="4"/>
        <v>0</v>
      </c>
      <c r="K18" t="str">
        <v>Management of pericardial effusion (post-aspiration)</v>
      </c>
    </row>
    <row r="19" spans="2:11" x14ac:dyDescent="0.45">
      <c r="B19" s="72"/>
      <c r="C19" s="73"/>
      <c r="D19" s="73"/>
      <c r="E19" s="73"/>
      <c r="F19" s="73"/>
      <c r="G19" s="73"/>
      <c r="H19" s="74"/>
    </row>
    <row r="20" spans="2:11" ht="28.5" x14ac:dyDescent="0.45">
      <c r="B20" s="12" t="s">
        <v>47</v>
      </c>
      <c r="C20" s="7" t="s">
        <v>48</v>
      </c>
      <c r="D20" s="25">
        <v>3</v>
      </c>
      <c r="E20" s="4">
        <f>COUNTIFS('Cath lab'!$B$4:$B$1201,Year1,'Cath lab'!$E$4:$E$1201,$J20)</f>
        <v>0</v>
      </c>
      <c r="F20" s="4">
        <f>COUNTIFS('Cath lab'!$B$4:$B$1201,Year2,'Cath lab'!$E$4:$E$1201,$J20)</f>
        <v>0</v>
      </c>
      <c r="G20" s="4">
        <f>COUNTIFS('Cath lab'!$B$4:$B$1201,Year3,'Cath lab'!$E$4:$E$1201,$J20)</f>
        <v>0</v>
      </c>
      <c r="H20" s="32">
        <f>SUM(E20:G20)</f>
        <v>0</v>
      </c>
      <c r="J20" t="str">
        <f>IF(EXACT(MID(B20,2,1),")"),MID(B20,4,1000),B20)</f>
        <v>Observe the insertion and/or participate in the management of percutaneous mechanical support device (includes IABP, Impella, ECMO)</v>
      </c>
    </row>
    <row r="21" spans="2:11" ht="28.5" x14ac:dyDescent="0.45">
      <c r="B21" s="12" t="s">
        <v>49</v>
      </c>
      <c r="C21" s="7" t="s">
        <v>48</v>
      </c>
      <c r="D21" s="26">
        <v>5</v>
      </c>
      <c r="E21" s="4">
        <f>COUNTIFS('Cath lab'!$B$4:$B$1201,Year1,'Cath lab'!$E$4:$E$1201,$J21)</f>
        <v>0</v>
      </c>
      <c r="F21" s="4">
        <f>COUNTIFS('Cath lab'!$B$4:$B$1201,Year2,'Cath lab'!$E$4:$E$1201,$J21)</f>
        <v>0</v>
      </c>
      <c r="G21" s="4">
        <f>COUNTIFS('Cath lab'!$B$4:$B$1201,Year3,'Cath lab'!$E$4:$E$1201,$J21)</f>
        <v>0</v>
      </c>
      <c r="H21" s="32">
        <f t="shared" ref="H21:H22" si="5">SUM(E21:G21)</f>
        <v>0</v>
      </c>
      <c r="J21" t="str">
        <f>IF(EXACT(MID(B21,2,1),")"),MID(B21,4,1000),B21)</f>
        <v>Observe the insertion and/or participate in the management of transcatheter aortic valve implantation (TAVI)</v>
      </c>
    </row>
    <row r="22" spans="2:11" ht="28.5" x14ac:dyDescent="0.45">
      <c r="B22" s="12" t="s">
        <v>50</v>
      </c>
      <c r="C22" s="7" t="s">
        <v>48</v>
      </c>
      <c r="D22" s="26">
        <v>5</v>
      </c>
      <c r="E22" s="4">
        <f>COUNTIFS('Cath lab'!$B$4:$B$1201,Year1,'Cath lab'!$E$4:$E$1201,$J22)</f>
        <v>0</v>
      </c>
      <c r="F22" s="4">
        <f>COUNTIFS('Cath lab'!$B$4:$B$1201,Year2,'Cath lab'!$E$4:$E$1201,$J22)</f>
        <v>0</v>
      </c>
      <c r="G22" s="4">
        <f>COUNTIFS('Cath lab'!$B$4:$B$1201,Year3,'Cath lab'!$E$4:$E$1201,$J22)</f>
        <v>0</v>
      </c>
      <c r="H22" s="32">
        <f t="shared" si="5"/>
        <v>0</v>
      </c>
      <c r="J22" t="str">
        <f>IF(EXACT(MID(B22,2,1),")"),MID(B22,4,1000),B22)</f>
        <v>Observe the insertion and/or participate in the management of interventional structural cases of your choice (e.g., PFO closure, ASD closure, mitral intravention, LA appendage closure)</v>
      </c>
    </row>
    <row r="23" spans="2:11" x14ac:dyDescent="0.45">
      <c r="B23" s="91"/>
      <c r="C23" s="92"/>
      <c r="D23" s="92"/>
      <c r="E23" s="92"/>
      <c r="F23" s="92"/>
      <c r="G23" s="92"/>
      <c r="H23" s="93"/>
    </row>
    <row r="24" spans="2:11" x14ac:dyDescent="0.45">
      <c r="B24" s="56" t="s">
        <v>51</v>
      </c>
      <c r="C24" s="57"/>
      <c r="D24" s="57"/>
      <c r="E24" s="57"/>
      <c r="F24" s="57"/>
      <c r="G24" s="57"/>
      <c r="H24" s="58"/>
    </row>
    <row r="25" spans="2:11" x14ac:dyDescent="0.45">
      <c r="B25" s="22" t="s">
        <v>43</v>
      </c>
      <c r="C25" s="5" t="s">
        <v>48</v>
      </c>
      <c r="D25" s="24">
        <v>5</v>
      </c>
      <c r="E25" s="6">
        <f>COUNTIFS('Cath lab'!$B$4:$B$1201,Year1,'Cath lab'!$E$4:$E$1201,$J25)</f>
        <v>0</v>
      </c>
      <c r="F25" s="6">
        <f>COUNTIFS('Cath lab'!$B$4:$B$1201,Year2,'Cath lab'!$E$4:$E$1201,$J25)</f>
        <v>0</v>
      </c>
      <c r="G25" s="6">
        <f>COUNTIFS('Cath lab'!$B$4:$B$1201,Year3,'Cath lab'!$E$4:$E$1201,$J25)</f>
        <v>0</v>
      </c>
      <c r="H25" s="31">
        <f>SUM(E25:G25)</f>
        <v>0</v>
      </c>
      <c r="J25" t="str">
        <f>IF(EXACT(MID(B25,2,1),")"),MID(B25,4,1000),B25)</f>
        <v>Pericardiocentesis (pericardial aspiration)</v>
      </c>
    </row>
    <row r="26" spans="2:11" x14ac:dyDescent="0.45">
      <c r="B26" s="22" t="s">
        <v>37</v>
      </c>
      <c r="C26" s="5" t="s">
        <v>48</v>
      </c>
      <c r="D26" s="24" t="s">
        <v>8</v>
      </c>
      <c r="E26" s="6">
        <f>COUNTIFS('Cath lab'!$B$4:$B$1201,Year1,'Cath lab'!$E$4:$E$1201,$J26)</f>
        <v>0</v>
      </c>
      <c r="F26" s="6">
        <f>COUNTIFS('Cath lab'!$B$4:$B$1201,Year2,'Cath lab'!$E$4:$E$1201,$J26)</f>
        <v>0</v>
      </c>
      <c r="G26" s="6">
        <f>COUNTIFS('Cath lab'!$B$4:$B$1201,Year3,'Cath lab'!$E$4:$E$1201,$J26)</f>
        <v>0</v>
      </c>
      <c r="H26" s="31">
        <f t="shared" ref="H26" si="6">SUM(E26:G26)</f>
        <v>0</v>
      </c>
      <c r="J26" t="str">
        <f>IF(EXACT(MID(B26,2,1),")"),MID(B26,4,1000),B26)</f>
        <v>Management of pericardial effusion (post-aspiration)</v>
      </c>
    </row>
    <row r="27" spans="2:11" ht="14.65" thickBot="1" x14ac:dyDescent="0.5">
      <c r="B27" s="64" t="s">
        <v>13</v>
      </c>
      <c r="C27" s="65"/>
      <c r="D27" s="28">
        <v>10</v>
      </c>
      <c r="E27" s="33">
        <f>SUM(E25:E26)</f>
        <v>0</v>
      </c>
      <c r="F27" s="33">
        <f t="shared" ref="F27:H27" si="7">SUM(F25:F26)</f>
        <v>0</v>
      </c>
      <c r="G27" s="33">
        <f t="shared" si="7"/>
        <v>0</v>
      </c>
      <c r="H27" s="35">
        <f t="shared" si="7"/>
        <v>0</v>
      </c>
    </row>
    <row r="28" spans="2:11" ht="14.65" thickBot="1" x14ac:dyDescent="0.5">
      <c r="B28" s="66"/>
      <c r="C28" s="66"/>
      <c r="D28" s="66"/>
    </row>
    <row r="29" spans="2:11" x14ac:dyDescent="0.45">
      <c r="B29" s="78" t="s">
        <v>9</v>
      </c>
      <c r="C29" s="79"/>
      <c r="D29" s="79"/>
      <c r="E29" s="79"/>
      <c r="F29" s="79"/>
      <c r="G29" s="79"/>
      <c r="H29" s="80"/>
      <c r="J29" s="18" t="s">
        <v>83</v>
      </c>
      <c r="K29" t="s">
        <v>83</v>
      </c>
    </row>
    <row r="30" spans="2:11" x14ac:dyDescent="0.45">
      <c r="B30" s="56" t="s">
        <v>52</v>
      </c>
      <c r="C30" s="57"/>
      <c r="D30" s="57"/>
      <c r="E30" s="57"/>
      <c r="F30" s="57"/>
      <c r="G30" s="57"/>
      <c r="H30" s="58"/>
      <c r="K30" t="str" cm="1">
        <f t="array" ref="K30:K39">_xlfn._xlws.FILTER(J30:J43,J30:J43&lt;&gt;"")</f>
        <v>Transthoracic echocardiograms (TTEs) performed and reported</v>
      </c>
    </row>
    <row r="31" spans="2:11" x14ac:dyDescent="0.45">
      <c r="B31" s="75" t="s">
        <v>53</v>
      </c>
      <c r="C31" s="76"/>
      <c r="D31" s="76"/>
      <c r="E31" s="76"/>
      <c r="F31" s="76"/>
      <c r="G31" s="76"/>
      <c r="H31" s="77"/>
      <c r="J31" t="str">
        <f t="shared" ref="J31:J60" si="8">IF(EXACT(MID(B31,2,1),")"),MID(B31,4,1000),B31)</f>
        <v>Transthoracic echocardiograms (TTEs) performed and reported</v>
      </c>
      <c r="K31" t="str">
        <v>Comprehensive TTEs performed and reported under supervision of sonographer</v>
      </c>
    </row>
    <row r="32" spans="2:11" x14ac:dyDescent="0.45">
      <c r="B32" s="39" t="s">
        <v>103</v>
      </c>
      <c r="C32" s="40" t="s">
        <v>38</v>
      </c>
      <c r="D32" s="40">
        <v>100</v>
      </c>
      <c r="E32" s="41">
        <f>COUNTIFS('Non-invasive'!$B:$B,Year1,'Non-invasive'!$D:$D,$J32)</f>
        <v>0</v>
      </c>
      <c r="F32" s="41">
        <f>COUNTIFS('Non-invasive'!$B:$B,Year2,'Non-invasive'!$D:$D,$J32)</f>
        <v>0</v>
      </c>
      <c r="G32" s="41">
        <f>COUNTIFS('Non-invasive'!$B:$B,Year3,'Non-invasive'!$D:$D,$J32)</f>
        <v>0</v>
      </c>
      <c r="H32" s="42">
        <f>SUM(E32:G32)</f>
        <v>0</v>
      </c>
      <c r="J32" t="str">
        <f t="shared" si="8"/>
        <v>Comprehensive TTEs performed and reported under supervision of sonographer</v>
      </c>
      <c r="K32" t="str">
        <v>TTEs performed and subsequently reviewed/reported with a cardiologist</v>
      </c>
    </row>
    <row r="33" spans="2:11" x14ac:dyDescent="0.45">
      <c r="B33" s="39" t="s">
        <v>102</v>
      </c>
      <c r="C33" s="40" t="s">
        <v>38</v>
      </c>
      <c r="D33" s="40">
        <v>100</v>
      </c>
      <c r="E33" s="41">
        <f>COUNTIFS('Non-invasive'!$B:$B,Year1,'Non-invasive'!$D:$D,$J33)</f>
        <v>0</v>
      </c>
      <c r="F33" s="41">
        <f>COUNTIFS('Non-invasive'!$B:$B,Year2,'Non-invasive'!$D:$D,$J33)</f>
        <v>0</v>
      </c>
      <c r="G33" s="41">
        <f>COUNTIFS('Non-invasive'!$B:$B,Year3,'Non-invasive'!$D:$D,$J33)</f>
        <v>0</v>
      </c>
      <c r="H33" s="42">
        <f t="shared" ref="H33:H34" si="9">SUM(E33:G33)</f>
        <v>0</v>
      </c>
      <c r="J33" t="str">
        <f t="shared" si="8"/>
        <v>TTEs performed and subsequently reviewed/reported with a cardiologist</v>
      </c>
      <c r="K33" t="str">
        <v>Other TTEs performed (e.g. including point of care echocardiograms in the ward)</v>
      </c>
    </row>
    <row r="34" spans="2:11" x14ac:dyDescent="0.45">
      <c r="B34" s="39" t="s">
        <v>54</v>
      </c>
      <c r="C34" s="40" t="s">
        <v>38</v>
      </c>
      <c r="D34" s="40" t="s">
        <v>8</v>
      </c>
      <c r="E34" s="41">
        <f>COUNTIFS('Non-invasive'!$B:$B,Year1,'Non-invasive'!$D:$D,$J34)</f>
        <v>0</v>
      </c>
      <c r="F34" s="41">
        <f>COUNTIFS('Non-invasive'!$B:$B,Year2,'Non-invasive'!$D:$D,$J34)</f>
        <v>0</v>
      </c>
      <c r="G34" s="41">
        <f>COUNTIFS('Non-invasive'!$B:$B,Year3,'Non-invasive'!$D:$D,$J34)</f>
        <v>0</v>
      </c>
      <c r="H34" s="42">
        <f t="shared" si="9"/>
        <v>0</v>
      </c>
      <c r="J34" t="str">
        <f t="shared" si="8"/>
        <v>Other TTEs performed (e.g. including point of care echocardiograms in the ward)</v>
      </c>
      <c r="K34" t="str">
        <v>TTEs reported (not performed) under supervision (excluding above)</v>
      </c>
    </row>
    <row r="35" spans="2:11" ht="14" customHeight="1" x14ac:dyDescent="0.45">
      <c r="B35" s="70" t="s">
        <v>26</v>
      </c>
      <c r="C35" s="71"/>
      <c r="D35" s="40">
        <v>300</v>
      </c>
      <c r="E35" s="41">
        <f>SUM(E32:E34)</f>
        <v>0</v>
      </c>
      <c r="F35" s="41">
        <f t="shared" ref="F35:G35" si="10">SUM(F32:F34)</f>
        <v>0</v>
      </c>
      <c r="G35" s="41">
        <f t="shared" si="10"/>
        <v>0</v>
      </c>
      <c r="H35" s="42">
        <f>SUM(H32:H34)</f>
        <v>0</v>
      </c>
      <c r="K35" t="str">
        <v>Transoesophageal echocardiograms (TOEs) under supervision</v>
      </c>
    </row>
    <row r="36" spans="2:11" ht="16.05" customHeight="1" x14ac:dyDescent="0.45">
      <c r="B36" s="22" t="s">
        <v>55</v>
      </c>
      <c r="C36" s="5" t="s">
        <v>79</v>
      </c>
      <c r="D36" s="24">
        <v>225</v>
      </c>
      <c r="E36" s="6">
        <f>COUNTIFS('Non-invasive'!$B:$B,Year1,'Non-invasive'!$D:$D,$J36)</f>
        <v>0</v>
      </c>
      <c r="F36" s="6">
        <f>COUNTIFS('Non-invasive'!$B:$B,Year2,'Non-invasive'!$D:$D,$J36)</f>
        <v>0</v>
      </c>
      <c r="G36" s="6">
        <f>COUNTIFS('Non-invasive'!$B:$B,Year3,'Non-invasive'!$D:$D,$J36)</f>
        <v>0</v>
      </c>
      <c r="H36" s="31">
        <f>SUM(E36:G36)</f>
        <v>0</v>
      </c>
      <c r="J36" t="str">
        <f t="shared" si="8"/>
        <v>TTEs reported (not performed) under supervision (excluding above)</v>
      </c>
      <c r="K36" t="str">
        <v>Supervision and reporting of stress echocardiograms</v>
      </c>
    </row>
    <row r="37" spans="2:11" x14ac:dyDescent="0.45">
      <c r="B37" s="22" t="s">
        <v>56</v>
      </c>
      <c r="C37" s="5" t="s">
        <v>38</v>
      </c>
      <c r="D37" s="24">
        <v>50</v>
      </c>
      <c r="E37" s="6">
        <f>COUNTIFS('Non-invasive'!$B:$B,Year1,'Non-invasive'!$D:$D,$J37)</f>
        <v>0</v>
      </c>
      <c r="F37" s="6">
        <f>COUNTIFS('Non-invasive'!$B:$B,Year2,'Non-invasive'!$D:$D,$J37)</f>
        <v>0</v>
      </c>
      <c r="G37" s="6">
        <f>COUNTIFS('Non-invasive'!$B:$B,Year3,'Non-invasive'!$D:$D,$J37)</f>
        <v>0</v>
      </c>
      <c r="H37" s="31">
        <f>SUM(E37:G37)</f>
        <v>0</v>
      </c>
      <c r="J37" t="str">
        <f t="shared" si="8"/>
        <v>Transoesophageal echocardiograms (TOEs) under supervision</v>
      </c>
      <c r="K37" t="str">
        <v>Exercise electrocardiograms (ECG)</v>
      </c>
    </row>
    <row r="38" spans="2:11" x14ac:dyDescent="0.45">
      <c r="B38" s="22" t="s">
        <v>57</v>
      </c>
      <c r="C38" s="5" t="s">
        <v>38</v>
      </c>
      <c r="D38" s="24">
        <v>25</v>
      </c>
      <c r="E38" s="6">
        <f>COUNTIFS('Non-invasive'!$B:$B,Year1,'Non-invasive'!$D:$D,$J38)</f>
        <v>0</v>
      </c>
      <c r="F38" s="6">
        <f>COUNTIFS('Non-invasive'!$B:$B,Year2,'Non-invasive'!$D:$D,$J38)</f>
        <v>0</v>
      </c>
      <c r="G38" s="6">
        <f>COUNTIFS('Non-invasive'!$B:$B,Year3,'Non-invasive'!$D:$D,$J38)</f>
        <v>0</v>
      </c>
      <c r="H38" s="31">
        <f t="shared" ref="H38" si="11">SUM(E38:G38)</f>
        <v>0</v>
      </c>
      <c r="J38" t="str">
        <f t="shared" si="8"/>
        <v>Supervision and reporting of stress echocardiograms</v>
      </c>
      <c r="K38" t="str">
        <v>Direct current cardioversion</v>
      </c>
    </row>
    <row r="39" spans="2:11" x14ac:dyDescent="0.45">
      <c r="B39" s="62" t="s">
        <v>58</v>
      </c>
      <c r="C39" s="63"/>
      <c r="D39" s="29">
        <v>600</v>
      </c>
      <c r="E39" s="37">
        <f>SUM(E35:E38)</f>
        <v>0</v>
      </c>
      <c r="F39" s="37">
        <f>SUM(F35:F38)</f>
        <v>0</v>
      </c>
      <c r="G39" s="37">
        <f>SUM(G35:G38)</f>
        <v>0</v>
      </c>
      <c r="H39" s="38">
        <f>SUM(H35:H38)</f>
        <v>0</v>
      </c>
      <c r="K39" t="str">
        <v>Holter monitor under supervision</v>
      </c>
    </row>
    <row r="40" spans="2:11" x14ac:dyDescent="0.45">
      <c r="B40" s="72"/>
      <c r="C40" s="73"/>
      <c r="D40" s="73"/>
      <c r="E40" s="73"/>
      <c r="F40" s="73"/>
      <c r="G40" s="73"/>
      <c r="H40" s="74"/>
    </row>
    <row r="41" spans="2:11" x14ac:dyDescent="0.45">
      <c r="B41" s="11" t="s">
        <v>59</v>
      </c>
      <c r="C41" s="3" t="s">
        <v>36</v>
      </c>
      <c r="D41" s="8">
        <v>50</v>
      </c>
      <c r="E41" s="8">
        <f>COUNTIFS('Non-invasive'!$B:$B,Year1,'Non-invasive'!$D:$D,$J41)</f>
        <v>0</v>
      </c>
      <c r="F41" s="8">
        <f>COUNTIFS('Non-invasive'!$B:$B,Year2,'Non-invasive'!$D:$D,$J41)</f>
        <v>0</v>
      </c>
      <c r="G41" s="8">
        <f>COUNTIFS('Non-invasive'!$B:$B,Year3,'Non-invasive'!$D:$D,$J41)</f>
        <v>0</v>
      </c>
      <c r="H41" s="32">
        <f>SUM(E41:G41)</f>
        <v>0</v>
      </c>
      <c r="J41" t="str">
        <f>IF(EXACT(MID(B41,2,1),")"),MID(B41,4,1000),B41)</f>
        <v>Exercise electrocardiograms (ECG)</v>
      </c>
    </row>
    <row r="42" spans="2:11" x14ac:dyDescent="0.45">
      <c r="B42" s="11" t="s">
        <v>39</v>
      </c>
      <c r="C42" s="3" t="s">
        <v>34</v>
      </c>
      <c r="D42" s="8">
        <v>10</v>
      </c>
      <c r="E42" s="8">
        <f>COUNTIFS('Non-invasive'!$B:$B,Year1,'Non-invasive'!$D:$D,$J42)</f>
        <v>0</v>
      </c>
      <c r="F42" s="8">
        <f>COUNTIFS('Non-invasive'!$B:$B,Year2,'Non-invasive'!$D:$D,$J42)</f>
        <v>0</v>
      </c>
      <c r="G42" s="8">
        <f>COUNTIFS('Non-invasive'!$B:$B,Year3,'Non-invasive'!$D:$D,$J42)</f>
        <v>0</v>
      </c>
      <c r="H42" s="32">
        <f t="shared" ref="H42:H43" si="12">SUM(E42:G42)</f>
        <v>0</v>
      </c>
      <c r="J42" t="str">
        <f>IF(EXACT(MID(B42,2,1),")"),MID(B42,4,1000),B42)</f>
        <v>Direct current cardioversion</v>
      </c>
    </row>
    <row r="43" spans="2:11" ht="14.65" thickBot="1" x14ac:dyDescent="0.5">
      <c r="B43" s="13" t="s">
        <v>40</v>
      </c>
      <c r="C43" s="14" t="s">
        <v>41</v>
      </c>
      <c r="D43" s="27">
        <v>50</v>
      </c>
      <c r="E43" s="27">
        <f>COUNTIFS('Non-invasive'!$B:$B,Year1,'Non-invasive'!$D:$D,$J43)</f>
        <v>0</v>
      </c>
      <c r="F43" s="27">
        <f>COUNTIFS('Non-invasive'!$B:$B,Year2,'Non-invasive'!$D:$D,$J43)</f>
        <v>0</v>
      </c>
      <c r="G43" s="27">
        <f>COUNTIFS('Non-invasive'!$B:$B,Year3,'Non-invasive'!$D:$D,$J43)</f>
        <v>0</v>
      </c>
      <c r="H43" s="34">
        <f t="shared" si="12"/>
        <v>0</v>
      </c>
      <c r="J43" t="str">
        <f>IF(EXACT(MID(B43,2,1),")"),MID(B43,4,1000),B43)</f>
        <v>Holter monitor under supervision</v>
      </c>
    </row>
    <row r="44" spans="2:11" ht="14.65" thickBot="1" x14ac:dyDescent="0.5">
      <c r="B44" s="66"/>
      <c r="C44" s="66"/>
      <c r="D44" s="66"/>
    </row>
    <row r="45" spans="2:11" x14ac:dyDescent="0.45">
      <c r="B45" s="78" t="s">
        <v>75</v>
      </c>
      <c r="C45" s="79"/>
      <c r="D45" s="79"/>
      <c r="E45" s="79"/>
      <c r="F45" s="79"/>
      <c r="G45" s="79"/>
      <c r="H45" s="80"/>
    </row>
    <row r="46" spans="2:11" x14ac:dyDescent="0.45">
      <c r="B46" s="81" t="s">
        <v>12</v>
      </c>
      <c r="C46" s="82"/>
      <c r="D46" s="82"/>
      <c r="E46" s="82"/>
      <c r="F46" s="82"/>
      <c r="G46" s="82"/>
      <c r="H46" s="83"/>
      <c r="J46" s="18" t="s">
        <v>82</v>
      </c>
      <c r="K46" s="18" t="s">
        <v>82</v>
      </c>
    </row>
    <row r="47" spans="2:11" x14ac:dyDescent="0.45">
      <c r="B47" s="22" t="s">
        <v>60</v>
      </c>
      <c r="C47" s="5" t="s">
        <v>42</v>
      </c>
      <c r="D47" s="24">
        <v>10</v>
      </c>
      <c r="E47" s="6">
        <f>COUNTIFS(EP!$B:$B,Year1,EP!$E:$E,Summary!$J47)</f>
        <v>0</v>
      </c>
      <c r="F47" s="6">
        <f>COUNTIFS(EP!$B:$B,Year2,EP!$E:$E,Summary!$J47)</f>
        <v>0</v>
      </c>
      <c r="G47" s="6">
        <f>COUNTIFS(EP!$B:$B,Year3,EP!$E:$E,Summary!$J47)</f>
        <v>0</v>
      </c>
      <c r="H47" s="31">
        <f>SUM(E47:G47)</f>
        <v>0</v>
      </c>
      <c r="J47" t="str">
        <f t="shared" si="8"/>
        <v>EPS</v>
      </c>
      <c r="K47" t="str" cm="1">
        <f t="array" ref="K47:K51">_xlfn._xlws.FILTER(J47:J55,J47:J55&lt;&gt;"")</f>
        <v>EPS</v>
      </c>
    </row>
    <row r="48" spans="2:11" x14ac:dyDescent="0.45">
      <c r="B48" s="22" t="s">
        <v>61</v>
      </c>
      <c r="C48" s="5" t="s">
        <v>42</v>
      </c>
      <c r="D48" s="24">
        <v>5</v>
      </c>
      <c r="E48" s="6">
        <f>COUNTIFS(EP!$B:$B,Year1,EP!$E:$E,Summary!$J48)</f>
        <v>0</v>
      </c>
      <c r="F48" s="6">
        <f>COUNTIFS(EP!$B:$B,Year2,EP!$E:$E,Summary!$J48)</f>
        <v>0</v>
      </c>
      <c r="G48" s="6">
        <f>COUNTIFS(EP!$B:$B,Year3,EP!$E:$E,Summary!$J48)</f>
        <v>0</v>
      </c>
      <c r="H48" s="31">
        <f t="shared" ref="H48" si="13">SUM(E48:G48)</f>
        <v>0</v>
      </c>
      <c r="J48" t="str">
        <f>TRIM(IF(EXACT(MID(B48,2,1),")"),MID(B48,4,1000),B48))</f>
        <v>Catheter ablation study</v>
      </c>
      <c r="K48" t="str">
        <v>Catheter ablation study</v>
      </c>
    </row>
    <row r="49" spans="2:11" x14ac:dyDescent="0.45">
      <c r="B49" s="62" t="s">
        <v>13</v>
      </c>
      <c r="C49" s="63"/>
      <c r="D49" s="29">
        <v>15</v>
      </c>
      <c r="E49" s="37">
        <f>SUM(E47:E48)</f>
        <v>0</v>
      </c>
      <c r="F49" s="37">
        <f t="shared" ref="F49:H49" si="14">SUM(F47:F48)</f>
        <v>0</v>
      </c>
      <c r="G49" s="37">
        <f t="shared" si="14"/>
        <v>0</v>
      </c>
      <c r="H49" s="38">
        <f t="shared" si="14"/>
        <v>0</v>
      </c>
      <c r="K49" t="str">
        <v>Involvement in the referral for CRT and/or ICD devices</v>
      </c>
    </row>
    <row r="50" spans="2:11" x14ac:dyDescent="0.45">
      <c r="B50" s="72"/>
      <c r="C50" s="73"/>
      <c r="D50" s="73"/>
      <c r="E50" s="73"/>
      <c r="F50" s="73"/>
      <c r="G50" s="73"/>
      <c r="H50" s="74"/>
      <c r="K50" t="str">
        <v>Involvement in the insertion and post procedural care of CRT</v>
      </c>
    </row>
    <row r="51" spans="2:11" x14ac:dyDescent="0.45">
      <c r="B51" s="67" t="s">
        <v>27</v>
      </c>
      <c r="C51" s="68"/>
      <c r="D51" s="68"/>
      <c r="E51" s="68"/>
      <c r="F51" s="68"/>
      <c r="G51" s="68"/>
      <c r="H51" s="69"/>
      <c r="K51" t="str">
        <v>Involvement in the insertion and post procedural care of ICD</v>
      </c>
    </row>
    <row r="52" spans="2:11" x14ac:dyDescent="0.45">
      <c r="B52" s="22" t="s">
        <v>62</v>
      </c>
      <c r="C52" s="5" t="s">
        <v>36</v>
      </c>
      <c r="D52" s="24">
        <v>10</v>
      </c>
      <c r="E52" s="6">
        <f>COUNTIFS(EP!$B$4:$B$1201,Year1,EP!$E$4:$E$1201,$J52)</f>
        <v>0</v>
      </c>
      <c r="F52" s="6">
        <f>COUNTIFS(EP!$B$4:$B$1201,Year2,EP!$E$4:$E$1201,$J52)</f>
        <v>0</v>
      </c>
      <c r="G52" s="6">
        <f>COUNTIFS(EP!$B$4:$B$1201,Year3,EP!$E$4:$E$1201,$J52)</f>
        <v>0</v>
      </c>
      <c r="H52" s="31">
        <f>SUM(E52:G52)</f>
        <v>0</v>
      </c>
      <c r="J52" t="str">
        <f>IF(EXACT(MID(B52,2,1),")"),MID(B52,4,1000),B52)</f>
        <v>Involvement in the referral for CRT and/or ICD devices</v>
      </c>
    </row>
    <row r="53" spans="2:11" x14ac:dyDescent="0.45">
      <c r="B53" s="22" t="s">
        <v>63</v>
      </c>
      <c r="C53" s="5" t="s">
        <v>42</v>
      </c>
      <c r="D53" s="24">
        <v>5</v>
      </c>
      <c r="E53" s="6">
        <f>COUNTIFS(EP!$B$4:$B$1201,Year1,EP!$E$4:$E$1201,$J53)</f>
        <v>0</v>
      </c>
      <c r="F53" s="6">
        <f>COUNTIFS(EP!$B$4:$B$1201,Year2,EP!$E$4:$E$1201,$J53)</f>
        <v>0</v>
      </c>
      <c r="G53" s="6">
        <f>COUNTIFS(EP!$B$4:$B$1201,Year3,EP!$E$4:$E$1201,$J53)</f>
        <v>0</v>
      </c>
      <c r="H53" s="31">
        <f t="shared" ref="H53:H54" si="15">SUM(E53:G53)</f>
        <v>0</v>
      </c>
      <c r="J53" t="str">
        <f>IF(EXACT(MID(B53,2,1),")"),MID(B53,4,1000),B53)</f>
        <v>Involvement in the insertion and post procedural care of CRT</v>
      </c>
    </row>
    <row r="54" spans="2:11" x14ac:dyDescent="0.45">
      <c r="B54" s="22" t="s">
        <v>64</v>
      </c>
      <c r="C54" s="5" t="s">
        <v>42</v>
      </c>
      <c r="D54" s="24">
        <v>5</v>
      </c>
      <c r="E54" s="6">
        <f>COUNTIFS(EP!$B$4:$B$1201,Year1,EP!$E$4:$E$1201,$J54)</f>
        <v>0</v>
      </c>
      <c r="F54" s="6">
        <f>COUNTIFS(EP!$B$4:$B$1201,Year2,EP!$E$4:$E$1201,$J54)</f>
        <v>0</v>
      </c>
      <c r="G54" s="6">
        <f>COUNTIFS(EP!$B$4:$B$1201,Year3,EP!$E$4:$E$1201,$J54)</f>
        <v>0</v>
      </c>
      <c r="H54" s="31">
        <f t="shared" si="15"/>
        <v>0</v>
      </c>
      <c r="J54" t="str">
        <f>IF(EXACT(MID(B54,2,1),")"),MID(B54,4,1000),B54)</f>
        <v>Involvement in the insertion and post procedural care of ICD</v>
      </c>
    </row>
    <row r="55" spans="2:11" ht="14.65" thickBot="1" x14ac:dyDescent="0.5">
      <c r="B55" s="64" t="s">
        <v>26</v>
      </c>
      <c r="C55" s="65"/>
      <c r="D55" s="28">
        <v>20</v>
      </c>
      <c r="E55" s="33">
        <f>SUM(E52:E54)</f>
        <v>0</v>
      </c>
      <c r="F55" s="33">
        <f t="shared" ref="F55:H55" si="16">SUM(F52:F54)</f>
        <v>0</v>
      </c>
      <c r="G55" s="33">
        <f t="shared" si="16"/>
        <v>0</v>
      </c>
      <c r="H55" s="35">
        <f t="shared" si="16"/>
        <v>0</v>
      </c>
    </row>
    <row r="56" spans="2:11" ht="14.65" thickBot="1" x14ac:dyDescent="0.5">
      <c r="B56" s="66"/>
      <c r="C56" s="66"/>
      <c r="D56" s="66"/>
    </row>
    <row r="57" spans="2:11" x14ac:dyDescent="0.45">
      <c r="B57" s="102" t="s">
        <v>25</v>
      </c>
      <c r="C57" s="103"/>
      <c r="D57" s="103"/>
      <c r="E57" s="103"/>
      <c r="F57" s="103"/>
      <c r="G57" s="103"/>
      <c r="H57" s="104"/>
      <c r="J57" s="18" t="s">
        <v>84</v>
      </c>
      <c r="K57" s="18" t="s">
        <v>84</v>
      </c>
    </row>
    <row r="58" spans="2:11" x14ac:dyDescent="0.45">
      <c r="B58" s="10" t="s">
        <v>65</v>
      </c>
      <c r="C58" s="5" t="s">
        <v>34</v>
      </c>
      <c r="D58" s="24">
        <v>150</v>
      </c>
      <c r="E58" s="6">
        <f>COUNTIFS('Ambulatory care'!$B:$B,E$3,'Ambulatory care'!$E:$E,$J58)</f>
        <v>0</v>
      </c>
      <c r="F58" s="6">
        <f>COUNTIFS('Ambulatory care'!$B:$B,F$3,'Ambulatory care'!$E:$E,$J58)</f>
        <v>0</v>
      </c>
      <c r="G58" s="6">
        <f>COUNTIFS('Ambulatory care'!$B:$B,G$3,'Ambulatory care'!$E:$E,$J58)</f>
        <v>0</v>
      </c>
      <c r="H58" s="31">
        <f>SUM(E58:G58)</f>
        <v>0</v>
      </c>
      <c r="J58" t="str">
        <f t="shared" si="8"/>
        <v>New outpatients (in-person)</v>
      </c>
      <c r="K58" t="str" cm="1">
        <f t="array" ref="K58:K60">_xlfn._xlws.FILTER(J58:J61,J58:J61&lt;&gt;"")</f>
        <v>New outpatients (in-person)</v>
      </c>
    </row>
    <row r="59" spans="2:11" x14ac:dyDescent="0.45">
      <c r="B59" s="10" t="s">
        <v>66</v>
      </c>
      <c r="C59" s="5" t="s">
        <v>34</v>
      </c>
      <c r="D59" s="24">
        <v>30</v>
      </c>
      <c r="E59" s="6">
        <f>COUNTIFS('Ambulatory care'!$B:$B,E$3,'Ambulatory care'!$E:$E,$J59)</f>
        <v>0</v>
      </c>
      <c r="F59" s="6">
        <f>COUNTIFS('Ambulatory care'!$B:$B,F$3,'Ambulatory care'!$E:$E,$J59)</f>
        <v>0</v>
      </c>
      <c r="G59" s="6">
        <f>COUNTIFS('Ambulatory care'!$B:$B,G$3,'Ambulatory care'!$E:$E,$J59)</f>
        <v>0</v>
      </c>
      <c r="H59" s="31">
        <f t="shared" ref="H59:H60" si="17">SUM(E59:G59)</f>
        <v>0</v>
      </c>
      <c r="J59" t="str">
        <f t="shared" si="8"/>
        <v>Outpatients by video/telehealth consultation (new or review)</v>
      </c>
      <c r="K59" t="str">
        <v>Outpatients by video/telehealth consultation (new or review)</v>
      </c>
    </row>
    <row r="60" spans="2:11" x14ac:dyDescent="0.45">
      <c r="B60" s="10" t="s">
        <v>67</v>
      </c>
      <c r="C60" s="5" t="s">
        <v>34</v>
      </c>
      <c r="D60" s="24" t="s">
        <v>8</v>
      </c>
      <c r="E60" s="6">
        <f>COUNTIFS('Ambulatory care'!$B:$B,E$3,'Ambulatory care'!$E:$E,$J60)</f>
        <v>0</v>
      </c>
      <c r="F60" s="6">
        <f>COUNTIFS('Ambulatory care'!$B:$B,F$3,'Ambulatory care'!$E:$E,$J60)</f>
        <v>0</v>
      </c>
      <c r="G60" s="6">
        <f>COUNTIFS('Ambulatory care'!$B:$B,G$3,'Ambulatory care'!$E:$E,$J60)</f>
        <v>0</v>
      </c>
      <c r="H60" s="31">
        <f t="shared" si="17"/>
        <v>0</v>
      </c>
      <c r="J60" t="str">
        <f t="shared" si="8"/>
        <v>Review outpatients (in-person)</v>
      </c>
      <c r="K60" t="str">
        <v>Review outpatients (in-person)</v>
      </c>
    </row>
    <row r="61" spans="2:11" ht="14.65" thickBot="1" x14ac:dyDescent="0.5">
      <c r="B61" s="100" t="s">
        <v>68</v>
      </c>
      <c r="C61" s="101"/>
      <c r="D61" s="28">
        <v>400</v>
      </c>
      <c r="E61" s="33">
        <f>SUM(E58:E60)</f>
        <v>0</v>
      </c>
      <c r="F61" s="33">
        <f t="shared" ref="F61:H61" si="18">SUM(F58:F60)</f>
        <v>0</v>
      </c>
      <c r="G61" s="33">
        <f t="shared" si="18"/>
        <v>0</v>
      </c>
      <c r="H61" s="35">
        <f t="shared" si="18"/>
        <v>0</v>
      </c>
    </row>
    <row r="62" spans="2:11" ht="14.65" thickBot="1" x14ac:dyDescent="0.5">
      <c r="B62" s="2"/>
      <c r="C62" s="2"/>
      <c r="D62" s="17"/>
    </row>
    <row r="63" spans="2:11" x14ac:dyDescent="0.45">
      <c r="B63" s="94" t="s">
        <v>28</v>
      </c>
      <c r="C63" s="95"/>
      <c r="D63" s="95"/>
      <c r="E63" s="95"/>
      <c r="F63" s="95"/>
      <c r="G63" s="95"/>
      <c r="H63" s="96"/>
      <c r="J63" s="18" t="s">
        <v>85</v>
      </c>
      <c r="K63" s="18" t="s">
        <v>85</v>
      </c>
    </row>
    <row r="64" spans="2:11" x14ac:dyDescent="0.45">
      <c r="B64" s="11" t="s">
        <v>69</v>
      </c>
      <c r="C64" s="3" t="s">
        <v>42</v>
      </c>
      <c r="D64" s="8">
        <v>5</v>
      </c>
      <c r="E64" s="8">
        <f>COUNTIFS('Cardiac imaging'!$B:$B,E$3,'Cardiac imaging'!$E:$E,$J64)</f>
        <v>0</v>
      </c>
      <c r="F64" s="8">
        <f>COUNTIFS('Cardiac imaging'!$B:$B,F$3,'Cardiac imaging'!$E:$E,$J64)</f>
        <v>0</v>
      </c>
      <c r="G64" s="8">
        <f>COUNTIFS('Cardiac imaging'!$B:$B,G$3,'Cardiac imaging'!$E:$E,$J64)</f>
        <v>0</v>
      </c>
      <c r="H64" s="32">
        <f>SUM(E64:G64)</f>
        <v>0</v>
      </c>
      <c r="J64" t="str">
        <f>IF(EXACT(MID(B64,2,1),")"),MID(B64,4,1000),B64)</f>
        <v>Cardiac MRI studies (reporting and/or scanning)</v>
      </c>
      <c r="K64" t="str" cm="1">
        <f t="array" ref="K64:K67">_xlfn._xlws.FILTER(J64:J71,J64:J71&lt;&gt;"")</f>
        <v>Cardiac MRI studies (reporting and/or scanning)</v>
      </c>
    </row>
    <row r="65" spans="2:11" x14ac:dyDescent="0.45">
      <c r="B65" s="105"/>
      <c r="C65" s="106"/>
      <c r="D65" s="106"/>
      <c r="E65" s="106"/>
      <c r="F65" s="106"/>
      <c r="G65" s="106"/>
      <c r="H65" s="107"/>
      <c r="K65" t="str">
        <v>CT coronary angiogram (reporting and/or scanning)</v>
      </c>
    </row>
    <row r="66" spans="2:11" x14ac:dyDescent="0.45">
      <c r="B66" s="88" t="s">
        <v>29</v>
      </c>
      <c r="C66" s="89"/>
      <c r="D66" s="89"/>
      <c r="E66" s="89"/>
      <c r="F66" s="89"/>
      <c r="G66" s="89"/>
      <c r="H66" s="90"/>
      <c r="K66" t="str">
        <v>CTs performed for evaluation of potential TAVI procedures (reporting and/or scanning)</v>
      </c>
    </row>
    <row r="67" spans="2:11" x14ac:dyDescent="0.45">
      <c r="B67" s="22" t="s">
        <v>70</v>
      </c>
      <c r="C67" s="5" t="s">
        <v>42</v>
      </c>
      <c r="D67" s="24">
        <v>20</v>
      </c>
      <c r="E67" s="24">
        <f>COUNTIFS('Cardiac imaging'!$B:$B,E$3,'Cardiac imaging'!$E:$E,$J67)</f>
        <v>0</v>
      </c>
      <c r="F67" s="24">
        <f>COUNTIFS('Cardiac imaging'!$B:$B,F$3,'Cardiac imaging'!$E:$E,$J67)</f>
        <v>0</v>
      </c>
      <c r="G67" s="24">
        <f>COUNTIFS('Cardiac imaging'!$B:$B,G$3,'Cardiac imaging'!$E:$E,$J67)</f>
        <v>0</v>
      </c>
      <c r="H67" s="31">
        <f t="shared" ref="H67:H68" si="19">SUM(E67:G67)</f>
        <v>0</v>
      </c>
      <c r="J67" t="str">
        <f>IF(EXACT(MID(B67,2,1),")"),MID(B67,4,1000),B67)</f>
        <v>CT coronary angiogram (reporting and/or scanning)</v>
      </c>
      <c r="K67" t="str">
        <v>Nuclear cardiological investigations (can include stress MIBI scan, PET scan, cardiac blood pool scan) (reporting and/or scanning)</v>
      </c>
    </row>
    <row r="68" spans="2:11" x14ac:dyDescent="0.45">
      <c r="B68" s="22" t="s">
        <v>71</v>
      </c>
      <c r="C68" s="5" t="s">
        <v>42</v>
      </c>
      <c r="D68" s="24" t="s">
        <v>8</v>
      </c>
      <c r="E68" s="24">
        <f>COUNTIFS('Cardiac imaging'!$B:$B,E$3,'Cardiac imaging'!$E:$E,$J68)</f>
        <v>0</v>
      </c>
      <c r="F68" s="24">
        <f>COUNTIFS('Cardiac imaging'!$B:$B,F$3,'Cardiac imaging'!$E:$E,$J68)</f>
        <v>0</v>
      </c>
      <c r="G68" s="24">
        <f>COUNTIFS('Cardiac imaging'!$B:$B,G$3,'Cardiac imaging'!$E:$E,$J68)</f>
        <v>0</v>
      </c>
      <c r="H68" s="31">
        <f t="shared" si="19"/>
        <v>0</v>
      </c>
      <c r="J68" t="str">
        <f>IF(EXACT(MID(B68,2,1),")"),MID(B68,4,1000),B68)</f>
        <v>CTs performed for evaluation of potential TAVI procedures (reporting and/or scanning)</v>
      </c>
    </row>
    <row r="69" spans="2:11" x14ac:dyDescent="0.45">
      <c r="B69" s="62" t="s">
        <v>13</v>
      </c>
      <c r="C69" s="63"/>
      <c r="D69" s="29">
        <v>25</v>
      </c>
      <c r="E69" s="29">
        <f>SUM(E66:E68)</f>
        <v>0</v>
      </c>
      <c r="F69" s="29">
        <f t="shared" ref="F69" si="20">SUM(F66:F68)</f>
        <v>0</v>
      </c>
      <c r="G69" s="29">
        <f t="shared" ref="G69" si="21">SUM(G66:G68)</f>
        <v>0</v>
      </c>
      <c r="H69" s="36">
        <f t="shared" ref="H69" si="22">SUM(H66:H68)</f>
        <v>0</v>
      </c>
    </row>
    <row r="70" spans="2:11" x14ac:dyDescent="0.45">
      <c r="B70" s="85"/>
      <c r="C70" s="86"/>
      <c r="D70" s="86"/>
      <c r="E70" s="86"/>
      <c r="F70" s="86"/>
      <c r="G70" s="86"/>
      <c r="H70" s="87"/>
    </row>
    <row r="71" spans="2:11" ht="28.9" thickBot="1" x14ac:dyDescent="0.5">
      <c r="B71" s="13" t="s">
        <v>72</v>
      </c>
      <c r="C71" s="14" t="s">
        <v>42</v>
      </c>
      <c r="D71" s="27">
        <v>5</v>
      </c>
      <c r="E71" s="27">
        <f>COUNTIFS('Cardiac imaging'!$B:$B,E$3,'Cardiac imaging'!$E:$E,$J71)</f>
        <v>0</v>
      </c>
      <c r="F71" s="27">
        <f>COUNTIFS('Cardiac imaging'!$B:$B,F$3,'Cardiac imaging'!$E:$E,$J71)</f>
        <v>0</v>
      </c>
      <c r="G71" s="27">
        <f>COUNTIFS('Cardiac imaging'!$B:$B,G$3,'Cardiac imaging'!$E:$E,$J71)</f>
        <v>0</v>
      </c>
      <c r="H71" s="34">
        <f>SUM(E71:G71)</f>
        <v>0</v>
      </c>
      <c r="J71" t="str">
        <f>IF(EXACT(MID(B71,2,1),")"),MID(B71,4,1000),B71)</f>
        <v>Nuclear cardiological investigations (can include stress MIBI scan, PET scan, cardiac blood pool scan) (reporting and/or scanning)</v>
      </c>
    </row>
  </sheetData>
  <mergeCells count="34">
    <mergeCell ref="B1:H1"/>
    <mergeCell ref="B70:H70"/>
    <mergeCell ref="B66:H66"/>
    <mergeCell ref="B69:C69"/>
    <mergeCell ref="B10:H10"/>
    <mergeCell ref="B19:H19"/>
    <mergeCell ref="B23:H23"/>
    <mergeCell ref="B5:H5"/>
    <mergeCell ref="B14:H14"/>
    <mergeCell ref="B29:H29"/>
    <mergeCell ref="B55:C55"/>
    <mergeCell ref="B56:D56"/>
    <mergeCell ref="B61:C61"/>
    <mergeCell ref="B57:H57"/>
    <mergeCell ref="B63:H63"/>
    <mergeCell ref="B65:H65"/>
    <mergeCell ref="B51:H51"/>
    <mergeCell ref="B35:C35"/>
    <mergeCell ref="B39:C39"/>
    <mergeCell ref="B40:H40"/>
    <mergeCell ref="B30:H30"/>
    <mergeCell ref="B31:H31"/>
    <mergeCell ref="B44:D44"/>
    <mergeCell ref="B49:C49"/>
    <mergeCell ref="B45:H45"/>
    <mergeCell ref="B50:H50"/>
    <mergeCell ref="B46:H46"/>
    <mergeCell ref="B6:H6"/>
    <mergeCell ref="B15:H15"/>
    <mergeCell ref="B18:C18"/>
    <mergeCell ref="B27:C27"/>
    <mergeCell ref="B28:D28"/>
    <mergeCell ref="B24:H24"/>
    <mergeCell ref="B9:C9"/>
  </mergeCells>
  <pageMargins left="0.7" right="0.7" top="0.75" bottom="0.75" header="0.3" footer="0.3"/>
  <ignoredErrors>
    <ignoredError sqref="H35 F35 E35 G35"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82EF0-34EA-41C0-A387-F211DD288573}">
  <dimension ref="A1:I21"/>
  <sheetViews>
    <sheetView zoomScaleNormal="100" workbookViewId="0">
      <pane ySplit="3" topLeftCell="A4" activePane="bottomLeft" state="frozen"/>
      <selection pane="bottomLeft" sqref="A1:I1"/>
    </sheetView>
  </sheetViews>
  <sheetFormatPr defaultRowHeight="14.25" x14ac:dyDescent="0.45"/>
  <cols>
    <col min="1" max="1" width="9.06640625" style="2"/>
    <col min="2" max="2" width="11.53125" style="2" customWidth="1"/>
    <col min="3" max="3" width="9.06640625" style="2"/>
    <col min="4" max="4" width="9.796875" style="2" bestFit="1" customWidth="1"/>
    <col min="5" max="5" width="32.9296875" style="2" customWidth="1"/>
    <col min="6" max="6" width="11.46484375" style="2" customWidth="1"/>
    <col min="7" max="7" width="21.9296875" style="2" customWidth="1"/>
    <col min="8" max="8" width="14.46484375" style="2" customWidth="1"/>
    <col min="9" max="9" width="30" style="2" customWidth="1"/>
    <col min="10" max="16384" width="9.06640625" style="2"/>
  </cols>
  <sheetData>
    <row r="1" spans="1:9" x14ac:dyDescent="0.45">
      <c r="A1" s="108" t="s">
        <v>100</v>
      </c>
      <c r="B1" s="109"/>
      <c r="C1" s="109"/>
      <c r="D1" s="109"/>
      <c r="E1" s="109"/>
      <c r="F1" s="109"/>
      <c r="G1" s="109"/>
      <c r="H1" s="109"/>
      <c r="I1" s="109"/>
    </row>
    <row r="2" spans="1:9" x14ac:dyDescent="0.45">
      <c r="A2" s="51" t="s">
        <v>6</v>
      </c>
      <c r="B2" s="51"/>
      <c r="C2" s="51"/>
      <c r="D2" s="51"/>
      <c r="E2" s="51"/>
      <c r="F2" s="51"/>
      <c r="G2" s="51"/>
      <c r="H2" s="51"/>
      <c r="I2" s="51"/>
    </row>
    <row r="3" spans="1:9" x14ac:dyDescent="0.45">
      <c r="A3" s="15" t="s">
        <v>14</v>
      </c>
      <c r="B3" s="15" t="s">
        <v>76</v>
      </c>
      <c r="C3" s="15" t="s">
        <v>15</v>
      </c>
      <c r="D3" s="15" t="s">
        <v>16</v>
      </c>
      <c r="E3" s="15" t="s">
        <v>0</v>
      </c>
      <c r="F3" s="15" t="s">
        <v>17</v>
      </c>
      <c r="G3" s="15" t="s">
        <v>18</v>
      </c>
      <c r="H3" s="15" t="s">
        <v>19</v>
      </c>
      <c r="I3" s="15" t="s">
        <v>99</v>
      </c>
    </row>
    <row r="4" spans="1:9" x14ac:dyDescent="0.45">
      <c r="E4" s="16"/>
    </row>
    <row r="5" spans="1:9" x14ac:dyDescent="0.45">
      <c r="E5" s="16"/>
    </row>
    <row r="6" spans="1:9" x14ac:dyDescent="0.45">
      <c r="E6" s="16"/>
    </row>
    <row r="7" spans="1:9" x14ac:dyDescent="0.45">
      <c r="E7" s="16"/>
    </row>
    <row r="8" spans="1:9" x14ac:dyDescent="0.45">
      <c r="E8" s="16"/>
    </row>
    <row r="9" spans="1:9" x14ac:dyDescent="0.45">
      <c r="E9" s="16"/>
    </row>
    <row r="20" spans="5:5" x14ac:dyDescent="0.45">
      <c r="E20" s="16"/>
    </row>
    <row r="21" spans="5:5" x14ac:dyDescent="0.45">
      <c r="E21" s="16"/>
    </row>
  </sheetData>
  <mergeCells count="1">
    <mergeCell ref="A1:I1"/>
  </mergeCells>
  <dataValidations count="2">
    <dataValidation type="list" allowBlank="1" showErrorMessage="1" promptTitle="Select procedure" sqref="E4:E1201" xr:uid="{51F7C670-A15A-43B7-8635-DEF936881C8D}">
      <formula1>CathLabv1</formula1>
    </dataValidation>
    <dataValidation type="list" allowBlank="1" showInputMessage="1" showErrorMessage="1" sqref="B4:B1201" xr:uid="{1919CC47-719F-49A1-AEB1-6758FB747549}">
      <formula1>TrainingYear</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BBD69-5CE7-4820-AB9B-6C324C9EAF3A}">
  <dimension ref="A1:H3"/>
  <sheetViews>
    <sheetView workbookViewId="0">
      <pane ySplit="3" topLeftCell="A4" activePane="bottomLeft" state="frozen"/>
      <selection pane="bottomLeft" sqref="A1:H1"/>
    </sheetView>
  </sheetViews>
  <sheetFormatPr defaultRowHeight="14.25" x14ac:dyDescent="0.45"/>
  <cols>
    <col min="1" max="1" width="9.06640625" style="2"/>
    <col min="2" max="2" width="11.53125" style="2" bestFit="1" customWidth="1"/>
    <col min="3" max="3" width="9.06640625" style="2"/>
    <col min="4" max="4" width="34.796875" style="2" customWidth="1"/>
    <col min="5" max="5" width="33.265625" style="2" bestFit="1" customWidth="1"/>
    <col min="6" max="6" width="9.796875" style="2" bestFit="1" customWidth="1"/>
    <col min="7" max="7" width="20.73046875" style="2" bestFit="1" customWidth="1"/>
    <col min="8" max="8" width="23.73046875" style="2" customWidth="1"/>
    <col min="9" max="16384" width="9.06640625" style="2"/>
  </cols>
  <sheetData>
    <row r="1" spans="1:8" ht="51" customHeight="1" x14ac:dyDescent="0.45">
      <c r="A1" s="108" t="s">
        <v>101</v>
      </c>
      <c r="B1" s="109"/>
      <c r="C1" s="109"/>
      <c r="D1" s="109"/>
      <c r="E1" s="109"/>
      <c r="F1" s="109"/>
      <c r="G1" s="109"/>
      <c r="H1" s="109"/>
    </row>
    <row r="2" spans="1:8" x14ac:dyDescent="0.45">
      <c r="A2" s="52" t="s">
        <v>9</v>
      </c>
      <c r="B2" s="51"/>
      <c r="C2" s="51"/>
      <c r="D2" s="51"/>
      <c r="E2" s="51"/>
      <c r="F2" s="51"/>
      <c r="G2" s="51"/>
      <c r="H2" s="51"/>
    </row>
    <row r="3" spans="1:8" x14ac:dyDescent="0.45">
      <c r="A3" s="15" t="s">
        <v>14</v>
      </c>
      <c r="B3" s="15" t="s">
        <v>76</v>
      </c>
      <c r="C3" s="15" t="s">
        <v>15</v>
      </c>
      <c r="D3" s="15" t="s">
        <v>0</v>
      </c>
      <c r="E3" s="15" t="s">
        <v>77</v>
      </c>
      <c r="F3" s="15" t="s">
        <v>20</v>
      </c>
      <c r="G3" s="15" t="s">
        <v>21</v>
      </c>
      <c r="H3" s="15" t="s">
        <v>99</v>
      </c>
    </row>
  </sheetData>
  <mergeCells count="1">
    <mergeCell ref="A1:H1"/>
  </mergeCells>
  <dataValidations count="3">
    <dataValidation type="list" allowBlank="1" showInputMessage="1" showErrorMessage="1" sqref="B4:B1221" xr:uid="{D318E3F1-9C94-4B62-92C5-3EA4BC6CF403}">
      <formula1>TrainingYear</formula1>
    </dataValidation>
    <dataValidation type="list" allowBlank="1" showInputMessage="1" showErrorMessage="1" sqref="D1202:D1221" xr:uid="{AB4BAF01-11E3-4FE6-A63C-2EA8A52AC37F}">
      <formula1>NonInvasiveOrig</formula1>
    </dataValidation>
    <dataValidation type="list" allowBlank="1" showInputMessage="1" showErrorMessage="1" sqref="D4:D1201" xr:uid="{93F82EE6-C758-474D-966D-E5066C3D1F1B}">
      <formula1>NonInvasivev1</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35A27-87FA-45B7-A778-AB0B42DEFCE4}">
  <dimension ref="A1:I3"/>
  <sheetViews>
    <sheetView workbookViewId="0">
      <pane ySplit="3" topLeftCell="A4" activePane="bottomLeft" state="frozen"/>
      <selection pane="bottomLeft" sqref="A1:I1"/>
    </sheetView>
  </sheetViews>
  <sheetFormatPr defaultRowHeight="14.25" x14ac:dyDescent="0.45"/>
  <cols>
    <col min="1" max="1" width="9.06640625" style="2"/>
    <col min="2" max="2" width="11.53125" style="2" bestFit="1" customWidth="1"/>
    <col min="3" max="3" width="9.06640625" style="2"/>
    <col min="4" max="4" width="9.796875" style="2" bestFit="1" customWidth="1"/>
    <col min="5" max="5" width="29.53125" style="2" customWidth="1"/>
    <col min="6" max="6" width="9.06640625" style="2"/>
    <col min="7" max="7" width="18.06640625" style="2" bestFit="1" customWidth="1"/>
    <col min="8" max="8" width="11.796875" style="2" bestFit="1" customWidth="1"/>
    <col min="9" max="9" width="26.265625" style="2" customWidth="1"/>
    <col min="10" max="16384" width="9.06640625" style="2"/>
  </cols>
  <sheetData>
    <row r="1" spans="1:9" x14ac:dyDescent="0.45">
      <c r="A1" s="108" t="s">
        <v>100</v>
      </c>
      <c r="B1" s="109"/>
      <c r="C1" s="109"/>
      <c r="D1" s="109"/>
      <c r="E1" s="109"/>
      <c r="F1" s="109"/>
      <c r="G1" s="109"/>
      <c r="H1" s="109"/>
      <c r="I1" s="109"/>
    </row>
    <row r="2" spans="1:9" x14ac:dyDescent="0.45">
      <c r="A2" s="52" t="s">
        <v>10</v>
      </c>
      <c r="B2" s="51"/>
      <c r="C2" s="51"/>
      <c r="D2" s="51"/>
      <c r="E2" s="51"/>
      <c r="F2" s="51"/>
      <c r="G2" s="51"/>
      <c r="H2" s="51"/>
      <c r="I2" s="51"/>
    </row>
    <row r="3" spans="1:9" x14ac:dyDescent="0.45">
      <c r="A3" s="15" t="s">
        <v>14</v>
      </c>
      <c r="B3" s="15" t="s">
        <v>76</v>
      </c>
      <c r="C3" s="15" t="s">
        <v>15</v>
      </c>
      <c r="D3" s="15" t="s">
        <v>16</v>
      </c>
      <c r="E3" s="15" t="s">
        <v>0</v>
      </c>
      <c r="F3" s="15" t="s">
        <v>17</v>
      </c>
      <c r="G3" s="15" t="s">
        <v>18</v>
      </c>
      <c r="H3" s="15" t="s">
        <v>19</v>
      </c>
      <c r="I3" s="15" t="s">
        <v>99</v>
      </c>
    </row>
  </sheetData>
  <mergeCells count="1">
    <mergeCell ref="A1:I1"/>
  </mergeCells>
  <dataValidations count="2">
    <dataValidation type="list" allowBlank="1" showInputMessage="1" showErrorMessage="1" sqref="B4:B1221" xr:uid="{4883B0EC-2614-4678-B6A5-123FF4EFAC2A}">
      <formula1>TrainingYear</formula1>
    </dataValidation>
    <dataValidation type="list" allowBlank="1" showInputMessage="1" showErrorMessage="1" sqref="E4:E1221" xr:uid="{21F8D5CF-53F0-4D3B-9A31-13610D00A08D}">
      <formula1>EP_v1</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AA0D6-BE17-4843-906B-484E5136D47F}">
  <dimension ref="A1:I2"/>
  <sheetViews>
    <sheetView workbookViewId="0">
      <pane ySplit="2" topLeftCell="A3" activePane="bottomLeft" state="frozen"/>
      <selection pane="bottomLeft"/>
    </sheetView>
  </sheetViews>
  <sheetFormatPr defaultRowHeight="14.25" x14ac:dyDescent="0.45"/>
  <cols>
    <col min="1" max="1" width="9.06640625" style="2"/>
    <col min="2" max="2" width="11.53125" style="2" bestFit="1" customWidth="1"/>
    <col min="3" max="3" width="9.06640625" style="2"/>
    <col min="4" max="4" width="9.796875" style="2" bestFit="1" customWidth="1"/>
    <col min="5" max="5" width="33.9296875" style="2" customWidth="1"/>
    <col min="6" max="6" width="11.265625" style="2" bestFit="1" customWidth="1"/>
    <col min="7" max="7" width="16.46484375" style="2" bestFit="1" customWidth="1"/>
    <col min="8" max="8" width="13.06640625" style="2" bestFit="1" customWidth="1"/>
    <col min="9" max="9" width="25.33203125" style="2" customWidth="1"/>
    <col min="10" max="16384" width="9.06640625" style="2"/>
  </cols>
  <sheetData>
    <row r="1" spans="1:9" x14ac:dyDescent="0.45">
      <c r="A1" s="52" t="s">
        <v>11</v>
      </c>
      <c r="B1" s="51"/>
      <c r="C1" s="51"/>
      <c r="D1" s="51"/>
      <c r="E1" s="51"/>
      <c r="F1" s="51"/>
      <c r="G1" s="51"/>
      <c r="H1" s="51"/>
      <c r="I1" s="51"/>
    </row>
    <row r="2" spans="1:9" x14ac:dyDescent="0.45">
      <c r="A2" s="15" t="s">
        <v>14</v>
      </c>
      <c r="B2" s="15" t="s">
        <v>76</v>
      </c>
      <c r="C2" s="15" t="s">
        <v>15</v>
      </c>
      <c r="D2" s="15" t="s">
        <v>16</v>
      </c>
      <c r="E2" s="15" t="s">
        <v>0</v>
      </c>
      <c r="F2" s="15" t="s">
        <v>22</v>
      </c>
      <c r="G2" s="15" t="s">
        <v>23</v>
      </c>
      <c r="H2" s="15" t="s">
        <v>24</v>
      </c>
      <c r="I2" s="15" t="s">
        <v>99</v>
      </c>
    </row>
  </sheetData>
  <phoneticPr fontId="6" type="noConversion"/>
  <dataValidations count="2">
    <dataValidation type="list" allowBlank="1" showInputMessage="1" showErrorMessage="1" sqref="B3:B1200" xr:uid="{1EF5F9AF-BEBB-4D5A-8255-D65492D9DA26}">
      <formula1>TrainingYear</formula1>
    </dataValidation>
    <dataValidation type="list" allowBlank="1" showInputMessage="1" showErrorMessage="1" sqref="E3:E1200" xr:uid="{F90AE814-1C5D-4817-A127-C3A206EF4FC3}">
      <formula1>AmbulatoryCarev1</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A3B49-B055-421F-84B6-424D64A79157}">
  <dimension ref="A1:G3"/>
  <sheetViews>
    <sheetView workbookViewId="0">
      <pane ySplit="3" topLeftCell="A4" activePane="bottomLeft" state="frozen"/>
      <selection pane="bottomLeft" sqref="A1:G1"/>
    </sheetView>
  </sheetViews>
  <sheetFormatPr defaultRowHeight="14.25" x14ac:dyDescent="0.45"/>
  <cols>
    <col min="1" max="1" width="9.06640625" style="2"/>
    <col min="2" max="2" width="11.53125" style="2" bestFit="1" customWidth="1"/>
    <col min="3" max="3" width="9.06640625" style="2"/>
    <col min="4" max="4" width="22.73046875" style="2" bestFit="1" customWidth="1"/>
    <col min="5" max="5" width="30.59765625" style="2" customWidth="1"/>
    <col min="6" max="6" width="27.6640625" style="2" customWidth="1"/>
    <col min="7" max="7" width="26" style="2" customWidth="1"/>
    <col min="8" max="16384" width="9.06640625" style="2"/>
  </cols>
  <sheetData>
    <row r="1" spans="1:7" x14ac:dyDescent="0.45">
      <c r="A1" s="108" t="s">
        <v>100</v>
      </c>
      <c r="B1" s="109"/>
      <c r="C1" s="109"/>
      <c r="D1" s="109"/>
      <c r="E1" s="109"/>
      <c r="F1" s="109"/>
      <c r="G1" s="109"/>
    </row>
    <row r="2" spans="1:7" x14ac:dyDescent="0.45">
      <c r="A2" s="52" t="s">
        <v>28</v>
      </c>
      <c r="B2" s="51"/>
      <c r="C2" s="51"/>
      <c r="D2" s="51"/>
      <c r="E2" s="51"/>
      <c r="F2" s="51"/>
      <c r="G2" s="51"/>
    </row>
    <row r="3" spans="1:7" x14ac:dyDescent="0.45">
      <c r="A3" s="15" t="s">
        <v>14</v>
      </c>
      <c r="B3" s="15" t="s">
        <v>76</v>
      </c>
      <c r="C3" s="15" t="s">
        <v>15</v>
      </c>
      <c r="D3" s="15" t="s">
        <v>78</v>
      </c>
      <c r="E3" s="15" t="s">
        <v>0</v>
      </c>
      <c r="F3" s="15" t="s">
        <v>20</v>
      </c>
      <c r="G3" s="15" t="s">
        <v>99</v>
      </c>
    </row>
  </sheetData>
  <mergeCells count="1">
    <mergeCell ref="A1:G1"/>
  </mergeCells>
  <dataValidations count="2">
    <dataValidation type="list" allowBlank="1" showInputMessage="1" showErrorMessage="1" sqref="B4:B1201" xr:uid="{873F8552-609D-4CDD-B551-AE6435A3E883}">
      <formula1>TrainingYear</formula1>
    </dataValidation>
    <dataValidation type="list" allowBlank="1" showInputMessage="1" showErrorMessage="1" sqref="E4:E1201" xr:uid="{91E9273A-F8DD-4A63-8C75-D28C18261BFF}">
      <formula1>CardiacImagingv1</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20136C28A1EED449FDD3E23C62CC2CD" ma:contentTypeVersion="20" ma:contentTypeDescription="Create a new document." ma:contentTypeScope="" ma:versionID="9bd5347c4bcd541dedae36bb9d91f959">
  <xsd:schema xmlns:xsd="http://www.w3.org/2001/XMLSchema" xmlns:xs="http://www.w3.org/2001/XMLSchema" xmlns:p="http://schemas.microsoft.com/office/2006/metadata/properties" xmlns:ns2="d2b77992-edc4-4e3d-b841-c040245cd929" xmlns:ns3="23ddd30f-3d90-4466-aaea-944d9856b714" targetNamespace="http://schemas.microsoft.com/office/2006/metadata/properties" ma:root="true" ma:fieldsID="b69f7980a91518fe5ec585b197fef552" ns2:_="" ns3:_="">
    <xsd:import namespace="d2b77992-edc4-4e3d-b841-c040245cd929"/>
    <xsd:import namespace="23ddd30f-3d90-4466-aaea-944d9856b71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LengthInSeconds" minOccurs="0"/>
                <xsd:element ref="ns2:MediaServiceObjectDetectorVersions" minOccurs="0"/>
                <xsd:element ref="ns2:MediaServiceLocation" minOccurs="0"/>
                <xsd:element ref="ns2:MediaServiceSearchProperties" minOccurs="0"/>
                <xsd:element ref="ns2:ShortDescription_x002e_"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b77992-edc4-4e3d-b841-c040245cd9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cacd75f2-112b-4bdb-b5f6-bb7ce9b5a1b1"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Location" ma:index="24" nillable="true" ma:displayName="Loca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ShortDescription_x002e_" ma:index="26" nillable="true" ma:displayName="Short Description." ma:description="Include a short description of the document here to help navigation.&#10;Use Editi in grid view to add notes" ma:format="Dropdown" ma:internalName="ShortDescription_x002e_">
      <xsd:simpleType>
        <xsd:restriction base="dms:Note">
          <xsd:maxLength value="255"/>
        </xsd:restriction>
      </xsd:simpleType>
    </xsd:element>
    <xsd:element name="_Flow_SignoffStatus" ma:index="27" nillable="true" ma:displayName="Sign-off status"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3ddd30f-3d90-4466-aaea-944d9856b71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1e690a86-2ce1-4748-a335-18bb167dec16}" ma:internalName="TaxCatchAll" ma:showField="CatchAllData" ma:web="23ddd30f-3d90-4466-aaea-944d9856b7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3ddd30f-3d90-4466-aaea-944d9856b714" xsi:nil="true"/>
    <ShortDescription_x002e_ xmlns="d2b77992-edc4-4e3d-b841-c040245cd929" xsi:nil="true"/>
    <_Flow_SignoffStatus xmlns="d2b77992-edc4-4e3d-b841-c040245cd929" xsi:nil="true"/>
    <lcf76f155ced4ddcb4097134ff3c332f xmlns="d2b77992-edc4-4e3d-b841-c040245cd9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64054C1-F701-48D7-85F8-F3B4981C8BA1}"/>
</file>

<file path=customXml/itemProps2.xml><?xml version="1.0" encoding="utf-8"?>
<ds:datastoreItem xmlns:ds="http://schemas.openxmlformats.org/officeDocument/2006/customXml" ds:itemID="{57DDC2DA-F73B-45F3-B599-36F1B7031FE0}"/>
</file>

<file path=customXml/itemProps3.xml><?xml version="1.0" encoding="utf-8"?>
<ds:datastoreItem xmlns:ds="http://schemas.openxmlformats.org/officeDocument/2006/customXml" ds:itemID="{5A9B0C27-4734-4610-84E0-A2DF0B3D9A6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Trainee details</vt:lpstr>
      <vt:lpstr>Summary</vt:lpstr>
      <vt:lpstr>Cath lab</vt:lpstr>
      <vt:lpstr>Non-invasive</vt:lpstr>
      <vt:lpstr>EP</vt:lpstr>
      <vt:lpstr>Ambulatory care</vt:lpstr>
      <vt:lpstr>Cardiac imaging</vt:lpstr>
      <vt:lpstr>AmbulatoryCarev1</vt:lpstr>
      <vt:lpstr>CardiacImagingv1</vt:lpstr>
      <vt:lpstr>CathLabv1</vt:lpstr>
      <vt:lpstr>EP_v1</vt:lpstr>
      <vt:lpstr>NonInvasivev1</vt:lpstr>
      <vt:lpstr>TrainingYear</vt:lpstr>
      <vt:lpstr>Year</vt:lpstr>
      <vt:lpstr>Year1</vt:lpstr>
      <vt:lpstr>Year2</vt:lpstr>
      <vt:lpstr>Year3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Mariella Butler-Bellingham</dc:creator>
  <cp:lastModifiedBy>Mariella Butler-Bellingham</cp:lastModifiedBy>
  <dcterms:created xsi:type="dcterms:W3CDTF">2023-11-14T05:48:57Z</dcterms:created>
  <dcterms:modified xsi:type="dcterms:W3CDTF">2025-04-11T03:08:17Z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0x010100420136C28A1EED449FDD3E23C62CC2CD</vt:lpwstr>
  </property>
</Properties>
</file>